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nishkSangal\Downloads\"/>
    </mc:Choice>
  </mc:AlternateContent>
  <xr:revisionPtr revIDLastSave="0" documentId="13_ncr:1_{ED2DD92E-B8E8-41BC-8EC9-2CFC6D0520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shboard" sheetId="1" r:id="rId1"/>
    <sheet name="Refunds" sheetId="2" r:id="rId2"/>
    <sheet name="lloyds import" sheetId="3" r:id="rId3"/>
    <sheet name="Export file" sheetId="4" r:id="rId4"/>
    <sheet name="Helper" sheetId="5" r:id="rId5"/>
  </sheets>
  <definedNames>
    <definedName name="_xlnm._FilterDatabase" localSheetId="4" hidden="1">Helper!$D$2:$G$10</definedName>
    <definedName name="_xlnm._FilterDatabase" localSheetId="2" hidden="1">'lloyds import'!$C$5:$M$5</definedName>
    <definedName name="_xlnm._FilterDatabase" localSheetId="1" hidden="1">Refunds!$B$4:$X$501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5" l="1" a="1"/>
  <c r="E3" i="5"/>
  <c r="H1" i="1"/>
  <c r="E7" i="1" a="1"/>
  <c r="E7" i="1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111" i="2"/>
  <c r="X112" i="2"/>
  <c r="X113" i="2"/>
  <c r="X114" i="2"/>
  <c r="X115" i="2"/>
  <c r="X116" i="2"/>
  <c r="X117" i="2"/>
  <c r="X118" i="2"/>
  <c r="X119" i="2"/>
  <c r="X120" i="2"/>
  <c r="X121" i="2"/>
  <c r="X122" i="2"/>
  <c r="X123" i="2"/>
  <c r="X124" i="2"/>
  <c r="X125" i="2"/>
  <c r="X126" i="2"/>
  <c r="X127" i="2"/>
  <c r="X128" i="2"/>
  <c r="X129" i="2"/>
  <c r="X130" i="2"/>
  <c r="X131" i="2"/>
  <c r="X132" i="2"/>
  <c r="X133" i="2"/>
  <c r="X134" i="2"/>
  <c r="X135" i="2"/>
  <c r="X136" i="2"/>
  <c r="X137" i="2"/>
  <c r="X138" i="2"/>
  <c r="X139" i="2"/>
  <c r="X140" i="2"/>
  <c r="X141" i="2"/>
  <c r="X142" i="2"/>
  <c r="X143" i="2"/>
  <c r="X144" i="2"/>
  <c r="X145" i="2"/>
  <c r="X146" i="2"/>
  <c r="X147" i="2"/>
  <c r="X148" i="2"/>
  <c r="X149" i="2"/>
  <c r="X150" i="2"/>
  <c r="X151" i="2"/>
  <c r="X152" i="2"/>
  <c r="X153" i="2"/>
  <c r="X154" i="2"/>
  <c r="X155" i="2"/>
  <c r="X156" i="2"/>
  <c r="X157" i="2"/>
  <c r="X158" i="2"/>
  <c r="X159" i="2"/>
  <c r="X160" i="2"/>
  <c r="X161" i="2"/>
  <c r="X162" i="2"/>
  <c r="X163" i="2"/>
  <c r="X164" i="2"/>
  <c r="X165" i="2"/>
  <c r="X166" i="2"/>
  <c r="X167" i="2"/>
  <c r="X168" i="2"/>
  <c r="X169" i="2"/>
  <c r="X170" i="2"/>
  <c r="X171" i="2"/>
  <c r="X172" i="2"/>
  <c r="X173" i="2"/>
  <c r="X174" i="2"/>
  <c r="X175" i="2"/>
  <c r="X176" i="2"/>
  <c r="X177" i="2"/>
  <c r="X178" i="2"/>
  <c r="X179" i="2"/>
  <c r="X180" i="2"/>
  <c r="X181" i="2"/>
  <c r="X182" i="2"/>
  <c r="X183" i="2"/>
  <c r="X184" i="2"/>
  <c r="X185" i="2"/>
  <c r="X186" i="2"/>
  <c r="X187" i="2"/>
  <c r="X188" i="2"/>
  <c r="X189" i="2"/>
  <c r="X190" i="2"/>
  <c r="X191" i="2"/>
  <c r="X192" i="2"/>
  <c r="X193" i="2"/>
  <c r="X194" i="2"/>
  <c r="X195" i="2"/>
  <c r="X196" i="2"/>
  <c r="X197" i="2"/>
  <c r="X198" i="2"/>
  <c r="X199" i="2"/>
  <c r="X200" i="2"/>
  <c r="X201" i="2"/>
  <c r="X202" i="2"/>
  <c r="X203" i="2"/>
  <c r="X204" i="2"/>
  <c r="X205" i="2"/>
  <c r="X206" i="2"/>
  <c r="X207" i="2"/>
  <c r="X208" i="2"/>
  <c r="X209" i="2"/>
  <c r="X210" i="2"/>
  <c r="X211" i="2"/>
  <c r="X212" i="2"/>
  <c r="X213" i="2"/>
  <c r="X214" i="2"/>
  <c r="X215" i="2"/>
  <c r="X216" i="2"/>
  <c r="X217" i="2"/>
  <c r="X218" i="2"/>
  <c r="X219" i="2"/>
  <c r="X220" i="2"/>
  <c r="X221" i="2"/>
  <c r="X222" i="2"/>
  <c r="X223" i="2"/>
  <c r="X224" i="2"/>
  <c r="X225" i="2"/>
  <c r="X226" i="2"/>
  <c r="X227" i="2"/>
  <c r="X228" i="2"/>
  <c r="X229" i="2"/>
  <c r="X230" i="2"/>
  <c r="X231" i="2"/>
  <c r="X232" i="2"/>
  <c r="X233" i="2"/>
  <c r="X234" i="2"/>
  <c r="X235" i="2"/>
  <c r="X236" i="2"/>
  <c r="X237" i="2"/>
  <c r="X238" i="2"/>
  <c r="X239" i="2"/>
  <c r="X240" i="2"/>
  <c r="X241" i="2"/>
  <c r="X242" i="2"/>
  <c r="X243" i="2"/>
  <c r="X244" i="2"/>
  <c r="X245" i="2"/>
  <c r="X246" i="2"/>
  <c r="X247" i="2"/>
  <c r="X248" i="2"/>
  <c r="X249" i="2"/>
  <c r="X250" i="2"/>
  <c r="X251" i="2"/>
  <c r="X252" i="2"/>
  <c r="X253" i="2"/>
  <c r="X254" i="2"/>
  <c r="X255" i="2"/>
  <c r="X256" i="2"/>
  <c r="X257" i="2"/>
  <c r="X258" i="2"/>
  <c r="X259" i="2"/>
  <c r="X260" i="2"/>
  <c r="X261" i="2"/>
  <c r="X262" i="2"/>
  <c r="X263" i="2"/>
  <c r="X264" i="2"/>
  <c r="X265" i="2"/>
  <c r="X266" i="2"/>
  <c r="X267" i="2"/>
  <c r="X268" i="2"/>
  <c r="X269" i="2"/>
  <c r="X270" i="2"/>
  <c r="X271" i="2"/>
  <c r="X272" i="2"/>
  <c r="X273" i="2"/>
  <c r="X274" i="2"/>
  <c r="X275" i="2"/>
  <c r="X276" i="2"/>
  <c r="X277" i="2"/>
  <c r="X278" i="2"/>
  <c r="X279" i="2"/>
  <c r="X280" i="2"/>
  <c r="X281" i="2"/>
  <c r="X282" i="2"/>
  <c r="X283" i="2"/>
  <c r="X284" i="2"/>
  <c r="X285" i="2"/>
  <c r="X286" i="2"/>
  <c r="X287" i="2"/>
  <c r="X288" i="2"/>
  <c r="X289" i="2"/>
  <c r="X290" i="2"/>
  <c r="X291" i="2"/>
  <c r="X292" i="2"/>
  <c r="X293" i="2"/>
  <c r="X294" i="2"/>
  <c r="X295" i="2"/>
  <c r="X296" i="2"/>
  <c r="X297" i="2"/>
  <c r="X298" i="2"/>
  <c r="X299" i="2"/>
  <c r="X300" i="2"/>
  <c r="X301" i="2"/>
  <c r="X302" i="2"/>
  <c r="X303" i="2"/>
  <c r="X304" i="2"/>
  <c r="X305" i="2"/>
  <c r="X306" i="2"/>
  <c r="X307" i="2"/>
  <c r="X308" i="2"/>
  <c r="X309" i="2"/>
  <c r="X310" i="2"/>
  <c r="X311" i="2"/>
  <c r="X312" i="2"/>
  <c r="X313" i="2"/>
  <c r="X314" i="2"/>
  <c r="X315" i="2"/>
  <c r="X316" i="2"/>
  <c r="X317" i="2"/>
  <c r="X318" i="2"/>
  <c r="X319" i="2"/>
  <c r="X320" i="2"/>
  <c r="X321" i="2"/>
  <c r="X322" i="2"/>
  <c r="X323" i="2"/>
  <c r="X324" i="2"/>
  <c r="X325" i="2"/>
  <c r="X326" i="2"/>
  <c r="X327" i="2"/>
  <c r="X328" i="2"/>
  <c r="X329" i="2"/>
  <c r="X330" i="2"/>
  <c r="X331" i="2"/>
  <c r="X332" i="2"/>
  <c r="X333" i="2"/>
  <c r="X334" i="2"/>
  <c r="X335" i="2"/>
  <c r="X336" i="2"/>
  <c r="X337" i="2"/>
  <c r="X338" i="2"/>
  <c r="X339" i="2"/>
  <c r="X340" i="2"/>
  <c r="X341" i="2"/>
  <c r="X342" i="2"/>
  <c r="X343" i="2"/>
  <c r="X344" i="2"/>
  <c r="X345" i="2"/>
  <c r="X346" i="2"/>
  <c r="X347" i="2"/>
  <c r="X348" i="2"/>
  <c r="X349" i="2"/>
  <c r="X350" i="2"/>
  <c r="X351" i="2"/>
  <c r="X352" i="2"/>
  <c r="X353" i="2"/>
  <c r="X354" i="2"/>
  <c r="X355" i="2"/>
  <c r="X356" i="2"/>
  <c r="X357" i="2"/>
  <c r="X358" i="2"/>
  <c r="X359" i="2"/>
  <c r="X360" i="2"/>
  <c r="X361" i="2"/>
  <c r="X362" i="2"/>
  <c r="X363" i="2"/>
  <c r="X364" i="2"/>
  <c r="X365" i="2"/>
  <c r="X366" i="2"/>
  <c r="X367" i="2"/>
  <c r="X368" i="2"/>
  <c r="X369" i="2"/>
  <c r="X370" i="2"/>
  <c r="X371" i="2"/>
  <c r="X372" i="2"/>
  <c r="X373" i="2"/>
  <c r="X374" i="2"/>
  <c r="X375" i="2"/>
  <c r="X376" i="2"/>
  <c r="X377" i="2"/>
  <c r="X378" i="2"/>
  <c r="X379" i="2"/>
  <c r="X380" i="2"/>
  <c r="X381" i="2"/>
  <c r="X382" i="2"/>
  <c r="X383" i="2"/>
  <c r="X384" i="2"/>
  <c r="X385" i="2"/>
  <c r="X386" i="2"/>
  <c r="X387" i="2"/>
  <c r="X388" i="2"/>
  <c r="X389" i="2"/>
  <c r="X390" i="2"/>
  <c r="X391" i="2"/>
  <c r="X392" i="2"/>
  <c r="X393" i="2"/>
  <c r="X394" i="2"/>
  <c r="X395" i="2"/>
  <c r="X396" i="2"/>
  <c r="X397" i="2"/>
  <c r="X398" i="2"/>
  <c r="X399" i="2"/>
  <c r="X400" i="2"/>
  <c r="X401" i="2"/>
  <c r="X402" i="2"/>
  <c r="X403" i="2"/>
  <c r="X404" i="2"/>
  <c r="X405" i="2"/>
  <c r="X406" i="2"/>
  <c r="X407" i="2"/>
  <c r="X408" i="2"/>
  <c r="X409" i="2"/>
  <c r="X410" i="2"/>
  <c r="X411" i="2"/>
  <c r="X412" i="2"/>
  <c r="X413" i="2"/>
  <c r="X414" i="2"/>
  <c r="X415" i="2"/>
  <c r="X416" i="2"/>
  <c r="X417" i="2"/>
  <c r="X418" i="2"/>
  <c r="X419" i="2"/>
  <c r="X420" i="2"/>
  <c r="X421" i="2"/>
  <c r="X422" i="2"/>
  <c r="X423" i="2"/>
  <c r="X424" i="2"/>
  <c r="X425" i="2"/>
  <c r="X426" i="2"/>
  <c r="X427" i="2"/>
  <c r="X428" i="2"/>
  <c r="X429" i="2"/>
  <c r="X430" i="2"/>
  <c r="X431" i="2"/>
  <c r="X432" i="2"/>
  <c r="X433" i="2"/>
  <c r="X434" i="2"/>
  <c r="X435" i="2"/>
  <c r="X436" i="2"/>
  <c r="X437" i="2"/>
  <c r="X438" i="2"/>
  <c r="X439" i="2"/>
  <c r="X440" i="2"/>
  <c r="X441" i="2"/>
  <c r="X442" i="2"/>
  <c r="X443" i="2"/>
  <c r="X444" i="2"/>
  <c r="X445" i="2"/>
  <c r="X446" i="2"/>
  <c r="X447" i="2"/>
  <c r="X448" i="2"/>
  <c r="X449" i="2"/>
  <c r="X450" i="2"/>
  <c r="X451" i="2"/>
  <c r="X452" i="2"/>
  <c r="X453" i="2"/>
  <c r="X454" i="2"/>
  <c r="X455" i="2"/>
  <c r="X456" i="2"/>
  <c r="X457" i="2"/>
  <c r="X458" i="2"/>
  <c r="X459" i="2"/>
  <c r="X460" i="2"/>
  <c r="X461" i="2"/>
  <c r="X462" i="2"/>
  <c r="X463" i="2"/>
  <c r="X464" i="2"/>
  <c r="X465" i="2"/>
  <c r="X466" i="2"/>
  <c r="X467" i="2"/>
  <c r="X468" i="2"/>
  <c r="X469" i="2"/>
  <c r="X470" i="2"/>
  <c r="X471" i="2"/>
  <c r="X472" i="2"/>
  <c r="X473" i="2"/>
  <c r="X474" i="2"/>
  <c r="X475" i="2"/>
  <c r="X476" i="2"/>
  <c r="X477" i="2"/>
  <c r="X478" i="2"/>
  <c r="X479" i="2"/>
  <c r="X480" i="2"/>
  <c r="X481" i="2"/>
  <c r="X482" i="2"/>
  <c r="X483" i="2"/>
  <c r="X484" i="2"/>
  <c r="X485" i="2"/>
  <c r="X486" i="2"/>
  <c r="X487" i="2"/>
  <c r="X488" i="2"/>
  <c r="X489" i="2"/>
  <c r="X490" i="2"/>
  <c r="X491" i="2"/>
  <c r="X492" i="2"/>
  <c r="X493" i="2"/>
  <c r="X494" i="2"/>
  <c r="X495" i="2"/>
  <c r="X496" i="2"/>
  <c r="X497" i="2"/>
  <c r="X498" i="2"/>
  <c r="X499" i="2"/>
  <c r="X500" i="2"/>
  <c r="X501" i="2"/>
  <c r="E5" i="2" a="1"/>
  <c r="E5" i="2"/>
  <c r="E2" i="2" s="1"/>
  <c r="G2" i="2" l="1"/>
  <c r="C5" i="2" a="1"/>
  <c r="C5" i="2" s="1"/>
  <c r="X5" i="2"/>
  <c r="B5" i="2" a="1"/>
  <c r="B5" i="2" s="1"/>
  <c r="D5" i="2" a="1"/>
  <c r="D5" i="2" s="1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M6" i="3" a="1"/>
  <c r="M6" i="3" s="1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E4" i="1"/>
  <c r="F4" i="1"/>
  <c r="G5" i="2" a="1"/>
  <c r="G5" i="2" s="1"/>
  <c r="O5" i="2"/>
  <c r="F5" i="2" a="1"/>
  <c r="B3" i="5" l="1" a="1"/>
  <c r="B3" i="5" s="1"/>
  <c r="M4" i="1" a="1"/>
  <c r="F5" i="2"/>
  <c r="F6" i="3" a="1"/>
  <c r="F6" i="3" s="1"/>
  <c r="B4" i="1" a="1"/>
  <c r="N5" i="2"/>
  <c r="N6" i="2"/>
  <c r="O6" i="2"/>
  <c r="N7" i="2"/>
  <c r="O7" i="2"/>
  <c r="N8" i="2"/>
  <c r="O8" i="2"/>
  <c r="N9" i="2"/>
  <c r="O9" i="2"/>
  <c r="N10" i="2"/>
  <c r="O10" i="2"/>
  <c r="N11" i="2"/>
  <c r="O11" i="2"/>
  <c r="N12" i="2"/>
  <c r="O12" i="2"/>
  <c r="N13" i="2"/>
  <c r="O13" i="2"/>
  <c r="N14" i="2"/>
  <c r="O14" i="2"/>
  <c r="N15" i="2"/>
  <c r="O15" i="2"/>
  <c r="N16" i="2"/>
  <c r="O16" i="2"/>
  <c r="D2" i="3"/>
  <c r="C2" i="3"/>
  <c r="B2" i="3"/>
  <c r="W501" i="2"/>
  <c r="V501" i="2"/>
  <c r="U501" i="2"/>
  <c r="T501" i="2"/>
  <c r="S501" i="2"/>
  <c r="R501" i="2"/>
  <c r="Q501" i="2"/>
  <c r="P501" i="2"/>
  <c r="O501" i="2"/>
  <c r="N501" i="2"/>
  <c r="M501" i="2"/>
  <c r="H501" i="2"/>
  <c r="W500" i="2"/>
  <c r="V500" i="2"/>
  <c r="U500" i="2"/>
  <c r="T500" i="2"/>
  <c r="S500" i="2"/>
  <c r="R500" i="2"/>
  <c r="Q500" i="2"/>
  <c r="P500" i="2"/>
  <c r="O500" i="2"/>
  <c r="N500" i="2"/>
  <c r="M500" i="2"/>
  <c r="H500" i="2"/>
  <c r="W499" i="2"/>
  <c r="V499" i="2"/>
  <c r="U499" i="2"/>
  <c r="T499" i="2"/>
  <c r="S499" i="2"/>
  <c r="R499" i="2"/>
  <c r="Q499" i="2"/>
  <c r="P499" i="2"/>
  <c r="O499" i="2"/>
  <c r="N499" i="2"/>
  <c r="M499" i="2"/>
  <c r="H499" i="2"/>
  <c r="W498" i="2"/>
  <c r="V498" i="2"/>
  <c r="U498" i="2"/>
  <c r="T498" i="2"/>
  <c r="S498" i="2"/>
  <c r="R498" i="2"/>
  <c r="Q498" i="2"/>
  <c r="P498" i="2"/>
  <c r="O498" i="2"/>
  <c r="N498" i="2"/>
  <c r="M498" i="2"/>
  <c r="H498" i="2"/>
  <c r="W497" i="2"/>
  <c r="V497" i="2"/>
  <c r="U497" i="2"/>
  <c r="T497" i="2"/>
  <c r="S497" i="2"/>
  <c r="R497" i="2"/>
  <c r="Q497" i="2"/>
  <c r="P497" i="2"/>
  <c r="O497" i="2"/>
  <c r="N497" i="2"/>
  <c r="M497" i="2"/>
  <c r="H497" i="2"/>
  <c r="W496" i="2"/>
  <c r="V496" i="2"/>
  <c r="U496" i="2"/>
  <c r="T496" i="2"/>
  <c r="S496" i="2"/>
  <c r="R496" i="2"/>
  <c r="Q496" i="2"/>
  <c r="P496" i="2"/>
  <c r="O496" i="2"/>
  <c r="N496" i="2"/>
  <c r="M496" i="2"/>
  <c r="H496" i="2"/>
  <c r="W495" i="2"/>
  <c r="V495" i="2"/>
  <c r="U495" i="2"/>
  <c r="T495" i="2"/>
  <c r="S495" i="2"/>
  <c r="R495" i="2"/>
  <c r="Q495" i="2"/>
  <c r="P495" i="2"/>
  <c r="O495" i="2"/>
  <c r="N495" i="2"/>
  <c r="M495" i="2"/>
  <c r="H495" i="2"/>
  <c r="W494" i="2"/>
  <c r="V494" i="2"/>
  <c r="U494" i="2"/>
  <c r="T494" i="2"/>
  <c r="S494" i="2"/>
  <c r="R494" i="2"/>
  <c r="Q494" i="2"/>
  <c r="P494" i="2"/>
  <c r="O494" i="2"/>
  <c r="N494" i="2"/>
  <c r="M494" i="2"/>
  <c r="H494" i="2"/>
  <c r="W493" i="2"/>
  <c r="V493" i="2"/>
  <c r="U493" i="2"/>
  <c r="T493" i="2"/>
  <c r="S493" i="2"/>
  <c r="R493" i="2"/>
  <c r="Q493" i="2"/>
  <c r="P493" i="2"/>
  <c r="O493" i="2"/>
  <c r="N493" i="2"/>
  <c r="M493" i="2"/>
  <c r="H493" i="2"/>
  <c r="W492" i="2"/>
  <c r="V492" i="2"/>
  <c r="U492" i="2"/>
  <c r="T492" i="2"/>
  <c r="S492" i="2"/>
  <c r="R492" i="2"/>
  <c r="Q492" i="2"/>
  <c r="P492" i="2"/>
  <c r="O492" i="2"/>
  <c r="N492" i="2"/>
  <c r="M492" i="2"/>
  <c r="H492" i="2"/>
  <c r="W491" i="2"/>
  <c r="V491" i="2"/>
  <c r="U491" i="2"/>
  <c r="T491" i="2"/>
  <c r="S491" i="2"/>
  <c r="R491" i="2"/>
  <c r="Q491" i="2"/>
  <c r="P491" i="2"/>
  <c r="O491" i="2"/>
  <c r="N491" i="2"/>
  <c r="M491" i="2"/>
  <c r="H491" i="2"/>
  <c r="W490" i="2"/>
  <c r="V490" i="2"/>
  <c r="U490" i="2"/>
  <c r="T490" i="2"/>
  <c r="S490" i="2"/>
  <c r="R490" i="2"/>
  <c r="Q490" i="2"/>
  <c r="P490" i="2"/>
  <c r="O490" i="2"/>
  <c r="N490" i="2"/>
  <c r="M490" i="2"/>
  <c r="H490" i="2"/>
  <c r="W489" i="2"/>
  <c r="V489" i="2"/>
  <c r="U489" i="2"/>
  <c r="T489" i="2"/>
  <c r="S489" i="2"/>
  <c r="R489" i="2"/>
  <c r="Q489" i="2"/>
  <c r="P489" i="2"/>
  <c r="O489" i="2"/>
  <c r="N489" i="2"/>
  <c r="M489" i="2"/>
  <c r="H489" i="2"/>
  <c r="W488" i="2"/>
  <c r="V488" i="2"/>
  <c r="U488" i="2"/>
  <c r="T488" i="2"/>
  <c r="S488" i="2"/>
  <c r="R488" i="2"/>
  <c r="Q488" i="2"/>
  <c r="P488" i="2"/>
  <c r="O488" i="2"/>
  <c r="N488" i="2"/>
  <c r="M488" i="2"/>
  <c r="H488" i="2"/>
  <c r="W487" i="2"/>
  <c r="V487" i="2"/>
  <c r="U487" i="2"/>
  <c r="T487" i="2"/>
  <c r="S487" i="2"/>
  <c r="R487" i="2"/>
  <c r="Q487" i="2"/>
  <c r="P487" i="2"/>
  <c r="O487" i="2"/>
  <c r="N487" i="2"/>
  <c r="M487" i="2"/>
  <c r="H487" i="2"/>
  <c r="W486" i="2"/>
  <c r="V486" i="2"/>
  <c r="U486" i="2"/>
  <c r="T486" i="2"/>
  <c r="S486" i="2"/>
  <c r="R486" i="2"/>
  <c r="Q486" i="2"/>
  <c r="P486" i="2"/>
  <c r="O486" i="2"/>
  <c r="N486" i="2"/>
  <c r="M486" i="2"/>
  <c r="H486" i="2"/>
  <c r="W485" i="2"/>
  <c r="V485" i="2"/>
  <c r="U485" i="2"/>
  <c r="T485" i="2"/>
  <c r="S485" i="2"/>
  <c r="R485" i="2"/>
  <c r="Q485" i="2"/>
  <c r="P485" i="2"/>
  <c r="O485" i="2"/>
  <c r="N485" i="2"/>
  <c r="M485" i="2"/>
  <c r="H485" i="2"/>
  <c r="W484" i="2"/>
  <c r="V484" i="2"/>
  <c r="U484" i="2"/>
  <c r="T484" i="2"/>
  <c r="S484" i="2"/>
  <c r="R484" i="2"/>
  <c r="Q484" i="2"/>
  <c r="P484" i="2"/>
  <c r="O484" i="2"/>
  <c r="N484" i="2"/>
  <c r="M484" i="2"/>
  <c r="H484" i="2"/>
  <c r="W483" i="2"/>
  <c r="V483" i="2"/>
  <c r="U483" i="2"/>
  <c r="T483" i="2"/>
  <c r="S483" i="2"/>
  <c r="R483" i="2"/>
  <c r="Q483" i="2"/>
  <c r="P483" i="2"/>
  <c r="O483" i="2"/>
  <c r="N483" i="2"/>
  <c r="M483" i="2"/>
  <c r="H483" i="2"/>
  <c r="W482" i="2"/>
  <c r="V482" i="2"/>
  <c r="U482" i="2"/>
  <c r="T482" i="2"/>
  <c r="S482" i="2"/>
  <c r="R482" i="2"/>
  <c r="Q482" i="2"/>
  <c r="P482" i="2"/>
  <c r="O482" i="2"/>
  <c r="N482" i="2"/>
  <c r="M482" i="2"/>
  <c r="H482" i="2"/>
  <c r="W481" i="2"/>
  <c r="V481" i="2"/>
  <c r="U481" i="2"/>
  <c r="T481" i="2"/>
  <c r="S481" i="2"/>
  <c r="R481" i="2"/>
  <c r="Q481" i="2"/>
  <c r="P481" i="2"/>
  <c r="O481" i="2"/>
  <c r="N481" i="2"/>
  <c r="M481" i="2"/>
  <c r="H481" i="2"/>
  <c r="W480" i="2"/>
  <c r="V480" i="2"/>
  <c r="U480" i="2"/>
  <c r="T480" i="2"/>
  <c r="S480" i="2"/>
  <c r="R480" i="2"/>
  <c r="Q480" i="2"/>
  <c r="P480" i="2"/>
  <c r="O480" i="2"/>
  <c r="N480" i="2"/>
  <c r="M480" i="2"/>
  <c r="H480" i="2"/>
  <c r="W479" i="2"/>
  <c r="V479" i="2"/>
  <c r="U479" i="2"/>
  <c r="T479" i="2"/>
  <c r="S479" i="2"/>
  <c r="R479" i="2"/>
  <c r="Q479" i="2"/>
  <c r="P479" i="2"/>
  <c r="O479" i="2"/>
  <c r="N479" i="2"/>
  <c r="M479" i="2"/>
  <c r="H479" i="2"/>
  <c r="W478" i="2"/>
  <c r="V478" i="2"/>
  <c r="U478" i="2"/>
  <c r="T478" i="2"/>
  <c r="S478" i="2"/>
  <c r="R478" i="2"/>
  <c r="Q478" i="2"/>
  <c r="P478" i="2"/>
  <c r="O478" i="2"/>
  <c r="N478" i="2"/>
  <c r="M478" i="2"/>
  <c r="H478" i="2"/>
  <c r="W477" i="2"/>
  <c r="V477" i="2"/>
  <c r="U477" i="2"/>
  <c r="T477" i="2"/>
  <c r="S477" i="2"/>
  <c r="R477" i="2"/>
  <c r="Q477" i="2"/>
  <c r="P477" i="2"/>
  <c r="O477" i="2"/>
  <c r="N477" i="2"/>
  <c r="M477" i="2"/>
  <c r="H477" i="2"/>
  <c r="W476" i="2"/>
  <c r="V476" i="2"/>
  <c r="U476" i="2"/>
  <c r="T476" i="2"/>
  <c r="S476" i="2"/>
  <c r="R476" i="2"/>
  <c r="Q476" i="2"/>
  <c r="P476" i="2"/>
  <c r="O476" i="2"/>
  <c r="N476" i="2"/>
  <c r="M476" i="2"/>
  <c r="H476" i="2"/>
  <c r="W475" i="2"/>
  <c r="V475" i="2"/>
  <c r="U475" i="2"/>
  <c r="T475" i="2"/>
  <c r="S475" i="2"/>
  <c r="R475" i="2"/>
  <c r="Q475" i="2"/>
  <c r="P475" i="2"/>
  <c r="O475" i="2"/>
  <c r="N475" i="2"/>
  <c r="M475" i="2"/>
  <c r="H475" i="2"/>
  <c r="W474" i="2"/>
  <c r="V474" i="2"/>
  <c r="U474" i="2"/>
  <c r="T474" i="2"/>
  <c r="S474" i="2"/>
  <c r="R474" i="2"/>
  <c r="Q474" i="2"/>
  <c r="P474" i="2"/>
  <c r="O474" i="2"/>
  <c r="N474" i="2"/>
  <c r="M474" i="2"/>
  <c r="H474" i="2"/>
  <c r="W473" i="2"/>
  <c r="V473" i="2"/>
  <c r="U473" i="2"/>
  <c r="T473" i="2"/>
  <c r="S473" i="2"/>
  <c r="R473" i="2"/>
  <c r="Q473" i="2"/>
  <c r="P473" i="2"/>
  <c r="O473" i="2"/>
  <c r="N473" i="2"/>
  <c r="M473" i="2"/>
  <c r="H473" i="2"/>
  <c r="W472" i="2"/>
  <c r="V472" i="2"/>
  <c r="U472" i="2"/>
  <c r="T472" i="2"/>
  <c r="S472" i="2"/>
  <c r="R472" i="2"/>
  <c r="Q472" i="2"/>
  <c r="P472" i="2"/>
  <c r="O472" i="2"/>
  <c r="N472" i="2"/>
  <c r="M472" i="2"/>
  <c r="H472" i="2"/>
  <c r="W471" i="2"/>
  <c r="V471" i="2"/>
  <c r="U471" i="2"/>
  <c r="T471" i="2"/>
  <c r="S471" i="2"/>
  <c r="R471" i="2"/>
  <c r="Q471" i="2"/>
  <c r="P471" i="2"/>
  <c r="O471" i="2"/>
  <c r="N471" i="2"/>
  <c r="M471" i="2"/>
  <c r="H471" i="2"/>
  <c r="W470" i="2"/>
  <c r="V470" i="2"/>
  <c r="U470" i="2"/>
  <c r="T470" i="2"/>
  <c r="S470" i="2"/>
  <c r="R470" i="2"/>
  <c r="Q470" i="2"/>
  <c r="P470" i="2"/>
  <c r="O470" i="2"/>
  <c r="N470" i="2"/>
  <c r="M470" i="2"/>
  <c r="H470" i="2"/>
  <c r="W469" i="2"/>
  <c r="V469" i="2"/>
  <c r="U469" i="2"/>
  <c r="T469" i="2"/>
  <c r="S469" i="2"/>
  <c r="R469" i="2"/>
  <c r="Q469" i="2"/>
  <c r="P469" i="2"/>
  <c r="O469" i="2"/>
  <c r="N469" i="2"/>
  <c r="M469" i="2"/>
  <c r="H469" i="2"/>
  <c r="W468" i="2"/>
  <c r="V468" i="2"/>
  <c r="U468" i="2"/>
  <c r="T468" i="2"/>
  <c r="S468" i="2"/>
  <c r="R468" i="2"/>
  <c r="Q468" i="2"/>
  <c r="P468" i="2"/>
  <c r="O468" i="2"/>
  <c r="N468" i="2"/>
  <c r="M468" i="2"/>
  <c r="H468" i="2"/>
  <c r="W467" i="2"/>
  <c r="V467" i="2"/>
  <c r="U467" i="2"/>
  <c r="T467" i="2"/>
  <c r="S467" i="2"/>
  <c r="R467" i="2"/>
  <c r="Q467" i="2"/>
  <c r="P467" i="2"/>
  <c r="O467" i="2"/>
  <c r="N467" i="2"/>
  <c r="M467" i="2"/>
  <c r="H467" i="2"/>
  <c r="W466" i="2"/>
  <c r="V466" i="2"/>
  <c r="U466" i="2"/>
  <c r="T466" i="2"/>
  <c r="S466" i="2"/>
  <c r="R466" i="2"/>
  <c r="Q466" i="2"/>
  <c r="P466" i="2"/>
  <c r="O466" i="2"/>
  <c r="N466" i="2"/>
  <c r="M466" i="2"/>
  <c r="H466" i="2"/>
  <c r="W465" i="2"/>
  <c r="V465" i="2"/>
  <c r="U465" i="2"/>
  <c r="T465" i="2"/>
  <c r="S465" i="2"/>
  <c r="R465" i="2"/>
  <c r="Q465" i="2"/>
  <c r="P465" i="2"/>
  <c r="O465" i="2"/>
  <c r="N465" i="2"/>
  <c r="M465" i="2"/>
  <c r="H465" i="2"/>
  <c r="W464" i="2"/>
  <c r="V464" i="2"/>
  <c r="U464" i="2"/>
  <c r="T464" i="2"/>
  <c r="S464" i="2"/>
  <c r="R464" i="2"/>
  <c r="Q464" i="2"/>
  <c r="P464" i="2"/>
  <c r="O464" i="2"/>
  <c r="N464" i="2"/>
  <c r="M464" i="2"/>
  <c r="H464" i="2"/>
  <c r="W463" i="2"/>
  <c r="V463" i="2"/>
  <c r="U463" i="2"/>
  <c r="T463" i="2"/>
  <c r="S463" i="2"/>
  <c r="R463" i="2"/>
  <c r="Q463" i="2"/>
  <c r="P463" i="2"/>
  <c r="O463" i="2"/>
  <c r="N463" i="2"/>
  <c r="M463" i="2"/>
  <c r="H463" i="2"/>
  <c r="W462" i="2"/>
  <c r="V462" i="2"/>
  <c r="U462" i="2"/>
  <c r="T462" i="2"/>
  <c r="S462" i="2"/>
  <c r="R462" i="2"/>
  <c r="Q462" i="2"/>
  <c r="P462" i="2"/>
  <c r="O462" i="2"/>
  <c r="N462" i="2"/>
  <c r="M462" i="2"/>
  <c r="H462" i="2"/>
  <c r="W461" i="2"/>
  <c r="V461" i="2"/>
  <c r="U461" i="2"/>
  <c r="T461" i="2"/>
  <c r="S461" i="2"/>
  <c r="R461" i="2"/>
  <c r="Q461" i="2"/>
  <c r="P461" i="2"/>
  <c r="O461" i="2"/>
  <c r="N461" i="2"/>
  <c r="M461" i="2"/>
  <c r="H461" i="2"/>
  <c r="W460" i="2"/>
  <c r="V460" i="2"/>
  <c r="U460" i="2"/>
  <c r="T460" i="2"/>
  <c r="S460" i="2"/>
  <c r="R460" i="2"/>
  <c r="Q460" i="2"/>
  <c r="P460" i="2"/>
  <c r="O460" i="2"/>
  <c r="N460" i="2"/>
  <c r="M460" i="2"/>
  <c r="H460" i="2"/>
  <c r="W459" i="2"/>
  <c r="V459" i="2"/>
  <c r="U459" i="2"/>
  <c r="T459" i="2"/>
  <c r="S459" i="2"/>
  <c r="R459" i="2"/>
  <c r="Q459" i="2"/>
  <c r="P459" i="2"/>
  <c r="O459" i="2"/>
  <c r="N459" i="2"/>
  <c r="M459" i="2"/>
  <c r="H459" i="2"/>
  <c r="W458" i="2"/>
  <c r="V458" i="2"/>
  <c r="U458" i="2"/>
  <c r="T458" i="2"/>
  <c r="S458" i="2"/>
  <c r="R458" i="2"/>
  <c r="Q458" i="2"/>
  <c r="P458" i="2"/>
  <c r="O458" i="2"/>
  <c r="N458" i="2"/>
  <c r="M458" i="2"/>
  <c r="H458" i="2"/>
  <c r="W457" i="2"/>
  <c r="V457" i="2"/>
  <c r="U457" i="2"/>
  <c r="T457" i="2"/>
  <c r="S457" i="2"/>
  <c r="R457" i="2"/>
  <c r="Q457" i="2"/>
  <c r="P457" i="2"/>
  <c r="O457" i="2"/>
  <c r="N457" i="2"/>
  <c r="M457" i="2"/>
  <c r="H457" i="2"/>
  <c r="W456" i="2"/>
  <c r="V456" i="2"/>
  <c r="U456" i="2"/>
  <c r="T456" i="2"/>
  <c r="S456" i="2"/>
  <c r="R456" i="2"/>
  <c r="Q456" i="2"/>
  <c r="P456" i="2"/>
  <c r="O456" i="2"/>
  <c r="N456" i="2"/>
  <c r="M456" i="2"/>
  <c r="H456" i="2"/>
  <c r="W455" i="2"/>
  <c r="V455" i="2"/>
  <c r="U455" i="2"/>
  <c r="T455" i="2"/>
  <c r="S455" i="2"/>
  <c r="R455" i="2"/>
  <c r="Q455" i="2"/>
  <c r="P455" i="2"/>
  <c r="O455" i="2"/>
  <c r="N455" i="2"/>
  <c r="M455" i="2"/>
  <c r="H455" i="2"/>
  <c r="W454" i="2"/>
  <c r="V454" i="2"/>
  <c r="U454" i="2"/>
  <c r="T454" i="2"/>
  <c r="S454" i="2"/>
  <c r="R454" i="2"/>
  <c r="Q454" i="2"/>
  <c r="P454" i="2"/>
  <c r="O454" i="2"/>
  <c r="N454" i="2"/>
  <c r="M454" i="2"/>
  <c r="H454" i="2"/>
  <c r="W453" i="2"/>
  <c r="V453" i="2"/>
  <c r="U453" i="2"/>
  <c r="T453" i="2"/>
  <c r="S453" i="2"/>
  <c r="R453" i="2"/>
  <c r="Q453" i="2"/>
  <c r="P453" i="2"/>
  <c r="O453" i="2"/>
  <c r="N453" i="2"/>
  <c r="M453" i="2"/>
  <c r="H453" i="2"/>
  <c r="W452" i="2"/>
  <c r="V452" i="2"/>
  <c r="U452" i="2"/>
  <c r="T452" i="2"/>
  <c r="S452" i="2"/>
  <c r="R452" i="2"/>
  <c r="Q452" i="2"/>
  <c r="P452" i="2"/>
  <c r="O452" i="2"/>
  <c r="N452" i="2"/>
  <c r="M452" i="2"/>
  <c r="H452" i="2"/>
  <c r="W451" i="2"/>
  <c r="V451" i="2"/>
  <c r="U451" i="2"/>
  <c r="T451" i="2"/>
  <c r="S451" i="2"/>
  <c r="R451" i="2"/>
  <c r="Q451" i="2"/>
  <c r="P451" i="2"/>
  <c r="O451" i="2"/>
  <c r="N451" i="2"/>
  <c r="M451" i="2"/>
  <c r="H451" i="2"/>
  <c r="W450" i="2"/>
  <c r="V450" i="2"/>
  <c r="U450" i="2"/>
  <c r="T450" i="2"/>
  <c r="S450" i="2"/>
  <c r="R450" i="2"/>
  <c r="Q450" i="2"/>
  <c r="P450" i="2"/>
  <c r="O450" i="2"/>
  <c r="N450" i="2"/>
  <c r="M450" i="2"/>
  <c r="H450" i="2"/>
  <c r="W449" i="2"/>
  <c r="V449" i="2"/>
  <c r="U449" i="2"/>
  <c r="T449" i="2"/>
  <c r="S449" i="2"/>
  <c r="R449" i="2"/>
  <c r="Q449" i="2"/>
  <c r="P449" i="2"/>
  <c r="O449" i="2"/>
  <c r="N449" i="2"/>
  <c r="M449" i="2"/>
  <c r="H449" i="2"/>
  <c r="W448" i="2"/>
  <c r="V448" i="2"/>
  <c r="U448" i="2"/>
  <c r="T448" i="2"/>
  <c r="S448" i="2"/>
  <c r="R448" i="2"/>
  <c r="Q448" i="2"/>
  <c r="P448" i="2"/>
  <c r="O448" i="2"/>
  <c r="N448" i="2"/>
  <c r="M448" i="2"/>
  <c r="H448" i="2"/>
  <c r="W447" i="2"/>
  <c r="V447" i="2"/>
  <c r="U447" i="2"/>
  <c r="T447" i="2"/>
  <c r="S447" i="2"/>
  <c r="R447" i="2"/>
  <c r="Q447" i="2"/>
  <c r="P447" i="2"/>
  <c r="O447" i="2"/>
  <c r="N447" i="2"/>
  <c r="M447" i="2"/>
  <c r="H447" i="2"/>
  <c r="W446" i="2"/>
  <c r="V446" i="2"/>
  <c r="U446" i="2"/>
  <c r="T446" i="2"/>
  <c r="S446" i="2"/>
  <c r="R446" i="2"/>
  <c r="Q446" i="2"/>
  <c r="P446" i="2"/>
  <c r="O446" i="2"/>
  <c r="N446" i="2"/>
  <c r="M446" i="2"/>
  <c r="H446" i="2"/>
  <c r="W445" i="2"/>
  <c r="V445" i="2"/>
  <c r="U445" i="2"/>
  <c r="T445" i="2"/>
  <c r="S445" i="2"/>
  <c r="R445" i="2"/>
  <c r="Q445" i="2"/>
  <c r="P445" i="2"/>
  <c r="O445" i="2"/>
  <c r="N445" i="2"/>
  <c r="M445" i="2"/>
  <c r="H445" i="2"/>
  <c r="W444" i="2"/>
  <c r="V444" i="2"/>
  <c r="U444" i="2"/>
  <c r="T444" i="2"/>
  <c r="S444" i="2"/>
  <c r="R444" i="2"/>
  <c r="Q444" i="2"/>
  <c r="P444" i="2"/>
  <c r="O444" i="2"/>
  <c r="N444" i="2"/>
  <c r="M444" i="2"/>
  <c r="H444" i="2"/>
  <c r="W443" i="2"/>
  <c r="V443" i="2"/>
  <c r="U443" i="2"/>
  <c r="T443" i="2"/>
  <c r="S443" i="2"/>
  <c r="R443" i="2"/>
  <c r="Q443" i="2"/>
  <c r="P443" i="2"/>
  <c r="O443" i="2"/>
  <c r="N443" i="2"/>
  <c r="M443" i="2"/>
  <c r="H443" i="2"/>
  <c r="W442" i="2"/>
  <c r="V442" i="2"/>
  <c r="U442" i="2"/>
  <c r="T442" i="2"/>
  <c r="S442" i="2"/>
  <c r="R442" i="2"/>
  <c r="Q442" i="2"/>
  <c r="P442" i="2"/>
  <c r="O442" i="2"/>
  <c r="N442" i="2"/>
  <c r="M442" i="2"/>
  <c r="H442" i="2"/>
  <c r="W441" i="2"/>
  <c r="V441" i="2"/>
  <c r="U441" i="2"/>
  <c r="T441" i="2"/>
  <c r="S441" i="2"/>
  <c r="R441" i="2"/>
  <c r="Q441" i="2"/>
  <c r="P441" i="2"/>
  <c r="O441" i="2"/>
  <c r="N441" i="2"/>
  <c r="M441" i="2"/>
  <c r="H441" i="2"/>
  <c r="W440" i="2"/>
  <c r="V440" i="2"/>
  <c r="U440" i="2"/>
  <c r="T440" i="2"/>
  <c r="S440" i="2"/>
  <c r="R440" i="2"/>
  <c r="Q440" i="2"/>
  <c r="P440" i="2"/>
  <c r="O440" i="2"/>
  <c r="N440" i="2"/>
  <c r="M440" i="2"/>
  <c r="H440" i="2"/>
  <c r="W439" i="2"/>
  <c r="V439" i="2"/>
  <c r="U439" i="2"/>
  <c r="T439" i="2"/>
  <c r="S439" i="2"/>
  <c r="R439" i="2"/>
  <c r="Q439" i="2"/>
  <c r="P439" i="2"/>
  <c r="O439" i="2"/>
  <c r="N439" i="2"/>
  <c r="M439" i="2"/>
  <c r="H439" i="2"/>
  <c r="W438" i="2"/>
  <c r="V438" i="2"/>
  <c r="U438" i="2"/>
  <c r="T438" i="2"/>
  <c r="S438" i="2"/>
  <c r="R438" i="2"/>
  <c r="Q438" i="2"/>
  <c r="P438" i="2"/>
  <c r="O438" i="2"/>
  <c r="N438" i="2"/>
  <c r="M438" i="2"/>
  <c r="H438" i="2"/>
  <c r="W437" i="2"/>
  <c r="V437" i="2"/>
  <c r="U437" i="2"/>
  <c r="T437" i="2"/>
  <c r="S437" i="2"/>
  <c r="R437" i="2"/>
  <c r="Q437" i="2"/>
  <c r="P437" i="2"/>
  <c r="O437" i="2"/>
  <c r="N437" i="2"/>
  <c r="M437" i="2"/>
  <c r="H437" i="2"/>
  <c r="W436" i="2"/>
  <c r="V436" i="2"/>
  <c r="U436" i="2"/>
  <c r="T436" i="2"/>
  <c r="S436" i="2"/>
  <c r="R436" i="2"/>
  <c r="Q436" i="2"/>
  <c r="P436" i="2"/>
  <c r="O436" i="2"/>
  <c r="N436" i="2"/>
  <c r="M436" i="2"/>
  <c r="H436" i="2"/>
  <c r="W435" i="2"/>
  <c r="V435" i="2"/>
  <c r="U435" i="2"/>
  <c r="T435" i="2"/>
  <c r="S435" i="2"/>
  <c r="R435" i="2"/>
  <c r="Q435" i="2"/>
  <c r="P435" i="2"/>
  <c r="O435" i="2"/>
  <c r="N435" i="2"/>
  <c r="M435" i="2"/>
  <c r="H435" i="2"/>
  <c r="W434" i="2"/>
  <c r="V434" i="2"/>
  <c r="U434" i="2"/>
  <c r="T434" i="2"/>
  <c r="S434" i="2"/>
  <c r="R434" i="2"/>
  <c r="Q434" i="2"/>
  <c r="P434" i="2"/>
  <c r="O434" i="2"/>
  <c r="N434" i="2"/>
  <c r="M434" i="2"/>
  <c r="H434" i="2"/>
  <c r="W433" i="2"/>
  <c r="V433" i="2"/>
  <c r="U433" i="2"/>
  <c r="T433" i="2"/>
  <c r="S433" i="2"/>
  <c r="R433" i="2"/>
  <c r="Q433" i="2"/>
  <c r="P433" i="2"/>
  <c r="O433" i="2"/>
  <c r="N433" i="2"/>
  <c r="M433" i="2"/>
  <c r="H433" i="2"/>
  <c r="W432" i="2"/>
  <c r="V432" i="2"/>
  <c r="U432" i="2"/>
  <c r="T432" i="2"/>
  <c r="S432" i="2"/>
  <c r="R432" i="2"/>
  <c r="Q432" i="2"/>
  <c r="P432" i="2"/>
  <c r="O432" i="2"/>
  <c r="N432" i="2"/>
  <c r="M432" i="2"/>
  <c r="H432" i="2"/>
  <c r="W431" i="2"/>
  <c r="V431" i="2"/>
  <c r="U431" i="2"/>
  <c r="T431" i="2"/>
  <c r="S431" i="2"/>
  <c r="R431" i="2"/>
  <c r="Q431" i="2"/>
  <c r="P431" i="2"/>
  <c r="O431" i="2"/>
  <c r="N431" i="2"/>
  <c r="M431" i="2"/>
  <c r="H431" i="2"/>
  <c r="W430" i="2"/>
  <c r="V430" i="2"/>
  <c r="U430" i="2"/>
  <c r="T430" i="2"/>
  <c r="S430" i="2"/>
  <c r="R430" i="2"/>
  <c r="Q430" i="2"/>
  <c r="P430" i="2"/>
  <c r="O430" i="2"/>
  <c r="N430" i="2"/>
  <c r="M430" i="2"/>
  <c r="H430" i="2"/>
  <c r="W429" i="2"/>
  <c r="V429" i="2"/>
  <c r="U429" i="2"/>
  <c r="T429" i="2"/>
  <c r="S429" i="2"/>
  <c r="R429" i="2"/>
  <c r="Q429" i="2"/>
  <c r="P429" i="2"/>
  <c r="O429" i="2"/>
  <c r="N429" i="2"/>
  <c r="M429" i="2"/>
  <c r="H429" i="2"/>
  <c r="W428" i="2"/>
  <c r="V428" i="2"/>
  <c r="U428" i="2"/>
  <c r="T428" i="2"/>
  <c r="S428" i="2"/>
  <c r="R428" i="2"/>
  <c r="Q428" i="2"/>
  <c r="P428" i="2"/>
  <c r="O428" i="2"/>
  <c r="N428" i="2"/>
  <c r="M428" i="2"/>
  <c r="H428" i="2"/>
  <c r="W427" i="2"/>
  <c r="V427" i="2"/>
  <c r="U427" i="2"/>
  <c r="T427" i="2"/>
  <c r="S427" i="2"/>
  <c r="R427" i="2"/>
  <c r="Q427" i="2"/>
  <c r="P427" i="2"/>
  <c r="O427" i="2"/>
  <c r="N427" i="2"/>
  <c r="M427" i="2"/>
  <c r="H427" i="2"/>
  <c r="W426" i="2"/>
  <c r="V426" i="2"/>
  <c r="U426" i="2"/>
  <c r="T426" i="2"/>
  <c r="S426" i="2"/>
  <c r="R426" i="2"/>
  <c r="Q426" i="2"/>
  <c r="P426" i="2"/>
  <c r="O426" i="2"/>
  <c r="N426" i="2"/>
  <c r="M426" i="2"/>
  <c r="H426" i="2"/>
  <c r="W425" i="2"/>
  <c r="V425" i="2"/>
  <c r="U425" i="2"/>
  <c r="T425" i="2"/>
  <c r="S425" i="2"/>
  <c r="R425" i="2"/>
  <c r="Q425" i="2"/>
  <c r="P425" i="2"/>
  <c r="O425" i="2"/>
  <c r="N425" i="2"/>
  <c r="M425" i="2"/>
  <c r="H425" i="2"/>
  <c r="W424" i="2"/>
  <c r="V424" i="2"/>
  <c r="U424" i="2"/>
  <c r="T424" i="2"/>
  <c r="S424" i="2"/>
  <c r="R424" i="2"/>
  <c r="Q424" i="2"/>
  <c r="P424" i="2"/>
  <c r="O424" i="2"/>
  <c r="N424" i="2"/>
  <c r="M424" i="2"/>
  <c r="H424" i="2"/>
  <c r="W423" i="2"/>
  <c r="V423" i="2"/>
  <c r="U423" i="2"/>
  <c r="T423" i="2"/>
  <c r="S423" i="2"/>
  <c r="R423" i="2"/>
  <c r="Q423" i="2"/>
  <c r="P423" i="2"/>
  <c r="O423" i="2"/>
  <c r="N423" i="2"/>
  <c r="M423" i="2"/>
  <c r="H423" i="2"/>
  <c r="W422" i="2"/>
  <c r="V422" i="2"/>
  <c r="U422" i="2"/>
  <c r="T422" i="2"/>
  <c r="S422" i="2"/>
  <c r="R422" i="2"/>
  <c r="Q422" i="2"/>
  <c r="P422" i="2"/>
  <c r="O422" i="2"/>
  <c r="N422" i="2"/>
  <c r="M422" i="2"/>
  <c r="H422" i="2"/>
  <c r="W421" i="2"/>
  <c r="V421" i="2"/>
  <c r="U421" i="2"/>
  <c r="T421" i="2"/>
  <c r="S421" i="2"/>
  <c r="R421" i="2"/>
  <c r="Q421" i="2"/>
  <c r="P421" i="2"/>
  <c r="O421" i="2"/>
  <c r="N421" i="2"/>
  <c r="M421" i="2"/>
  <c r="H421" i="2"/>
  <c r="W420" i="2"/>
  <c r="V420" i="2"/>
  <c r="U420" i="2"/>
  <c r="T420" i="2"/>
  <c r="S420" i="2"/>
  <c r="R420" i="2"/>
  <c r="Q420" i="2"/>
  <c r="P420" i="2"/>
  <c r="O420" i="2"/>
  <c r="N420" i="2"/>
  <c r="M420" i="2"/>
  <c r="H420" i="2"/>
  <c r="W419" i="2"/>
  <c r="V419" i="2"/>
  <c r="U419" i="2"/>
  <c r="T419" i="2"/>
  <c r="S419" i="2"/>
  <c r="R419" i="2"/>
  <c r="Q419" i="2"/>
  <c r="P419" i="2"/>
  <c r="O419" i="2"/>
  <c r="N419" i="2"/>
  <c r="M419" i="2"/>
  <c r="H419" i="2"/>
  <c r="W418" i="2"/>
  <c r="V418" i="2"/>
  <c r="U418" i="2"/>
  <c r="T418" i="2"/>
  <c r="S418" i="2"/>
  <c r="R418" i="2"/>
  <c r="Q418" i="2"/>
  <c r="P418" i="2"/>
  <c r="O418" i="2"/>
  <c r="N418" i="2"/>
  <c r="M418" i="2"/>
  <c r="H418" i="2"/>
  <c r="W417" i="2"/>
  <c r="V417" i="2"/>
  <c r="U417" i="2"/>
  <c r="T417" i="2"/>
  <c r="S417" i="2"/>
  <c r="R417" i="2"/>
  <c r="Q417" i="2"/>
  <c r="P417" i="2"/>
  <c r="O417" i="2"/>
  <c r="N417" i="2"/>
  <c r="M417" i="2"/>
  <c r="H417" i="2"/>
  <c r="W416" i="2"/>
  <c r="V416" i="2"/>
  <c r="U416" i="2"/>
  <c r="T416" i="2"/>
  <c r="S416" i="2"/>
  <c r="R416" i="2"/>
  <c r="Q416" i="2"/>
  <c r="P416" i="2"/>
  <c r="O416" i="2"/>
  <c r="N416" i="2"/>
  <c r="M416" i="2"/>
  <c r="H416" i="2"/>
  <c r="W415" i="2"/>
  <c r="V415" i="2"/>
  <c r="U415" i="2"/>
  <c r="T415" i="2"/>
  <c r="S415" i="2"/>
  <c r="R415" i="2"/>
  <c r="Q415" i="2"/>
  <c r="P415" i="2"/>
  <c r="O415" i="2"/>
  <c r="N415" i="2"/>
  <c r="M415" i="2"/>
  <c r="H415" i="2"/>
  <c r="W414" i="2"/>
  <c r="V414" i="2"/>
  <c r="U414" i="2"/>
  <c r="T414" i="2"/>
  <c r="S414" i="2"/>
  <c r="R414" i="2"/>
  <c r="Q414" i="2"/>
  <c r="P414" i="2"/>
  <c r="O414" i="2"/>
  <c r="N414" i="2"/>
  <c r="M414" i="2"/>
  <c r="H414" i="2"/>
  <c r="W413" i="2"/>
  <c r="V413" i="2"/>
  <c r="U413" i="2"/>
  <c r="T413" i="2"/>
  <c r="S413" i="2"/>
  <c r="R413" i="2"/>
  <c r="Q413" i="2"/>
  <c r="P413" i="2"/>
  <c r="O413" i="2"/>
  <c r="N413" i="2"/>
  <c r="M413" i="2"/>
  <c r="H413" i="2"/>
  <c r="W412" i="2"/>
  <c r="V412" i="2"/>
  <c r="U412" i="2"/>
  <c r="T412" i="2"/>
  <c r="S412" i="2"/>
  <c r="R412" i="2"/>
  <c r="Q412" i="2"/>
  <c r="P412" i="2"/>
  <c r="O412" i="2"/>
  <c r="N412" i="2"/>
  <c r="M412" i="2"/>
  <c r="H412" i="2"/>
  <c r="W411" i="2"/>
  <c r="V411" i="2"/>
  <c r="U411" i="2"/>
  <c r="T411" i="2"/>
  <c r="S411" i="2"/>
  <c r="R411" i="2"/>
  <c r="Q411" i="2"/>
  <c r="P411" i="2"/>
  <c r="O411" i="2"/>
  <c r="N411" i="2"/>
  <c r="M411" i="2"/>
  <c r="H411" i="2"/>
  <c r="W410" i="2"/>
  <c r="V410" i="2"/>
  <c r="U410" i="2"/>
  <c r="T410" i="2"/>
  <c r="S410" i="2"/>
  <c r="R410" i="2"/>
  <c r="Q410" i="2"/>
  <c r="P410" i="2"/>
  <c r="O410" i="2"/>
  <c r="N410" i="2"/>
  <c r="M410" i="2"/>
  <c r="H410" i="2"/>
  <c r="W409" i="2"/>
  <c r="V409" i="2"/>
  <c r="U409" i="2"/>
  <c r="T409" i="2"/>
  <c r="S409" i="2"/>
  <c r="R409" i="2"/>
  <c r="Q409" i="2"/>
  <c r="P409" i="2"/>
  <c r="O409" i="2"/>
  <c r="N409" i="2"/>
  <c r="M409" i="2"/>
  <c r="H409" i="2"/>
  <c r="W408" i="2"/>
  <c r="V408" i="2"/>
  <c r="U408" i="2"/>
  <c r="T408" i="2"/>
  <c r="S408" i="2"/>
  <c r="R408" i="2"/>
  <c r="Q408" i="2"/>
  <c r="P408" i="2"/>
  <c r="O408" i="2"/>
  <c r="N408" i="2"/>
  <c r="M408" i="2"/>
  <c r="H408" i="2"/>
  <c r="W407" i="2"/>
  <c r="V407" i="2"/>
  <c r="U407" i="2"/>
  <c r="T407" i="2"/>
  <c r="S407" i="2"/>
  <c r="R407" i="2"/>
  <c r="Q407" i="2"/>
  <c r="P407" i="2"/>
  <c r="O407" i="2"/>
  <c r="N407" i="2"/>
  <c r="M407" i="2"/>
  <c r="H407" i="2"/>
  <c r="W406" i="2"/>
  <c r="V406" i="2"/>
  <c r="U406" i="2"/>
  <c r="T406" i="2"/>
  <c r="S406" i="2"/>
  <c r="R406" i="2"/>
  <c r="Q406" i="2"/>
  <c r="P406" i="2"/>
  <c r="O406" i="2"/>
  <c r="N406" i="2"/>
  <c r="M406" i="2"/>
  <c r="H406" i="2"/>
  <c r="W405" i="2"/>
  <c r="V405" i="2"/>
  <c r="U405" i="2"/>
  <c r="T405" i="2"/>
  <c r="S405" i="2"/>
  <c r="R405" i="2"/>
  <c r="Q405" i="2"/>
  <c r="P405" i="2"/>
  <c r="O405" i="2"/>
  <c r="N405" i="2"/>
  <c r="M405" i="2"/>
  <c r="H405" i="2"/>
  <c r="W404" i="2"/>
  <c r="V404" i="2"/>
  <c r="U404" i="2"/>
  <c r="T404" i="2"/>
  <c r="S404" i="2"/>
  <c r="R404" i="2"/>
  <c r="Q404" i="2"/>
  <c r="P404" i="2"/>
  <c r="O404" i="2"/>
  <c r="N404" i="2"/>
  <c r="M404" i="2"/>
  <c r="H404" i="2"/>
  <c r="W403" i="2"/>
  <c r="V403" i="2"/>
  <c r="U403" i="2"/>
  <c r="T403" i="2"/>
  <c r="S403" i="2"/>
  <c r="R403" i="2"/>
  <c r="Q403" i="2"/>
  <c r="P403" i="2"/>
  <c r="O403" i="2"/>
  <c r="N403" i="2"/>
  <c r="M403" i="2"/>
  <c r="H403" i="2"/>
  <c r="W402" i="2"/>
  <c r="V402" i="2"/>
  <c r="U402" i="2"/>
  <c r="T402" i="2"/>
  <c r="S402" i="2"/>
  <c r="R402" i="2"/>
  <c r="Q402" i="2"/>
  <c r="P402" i="2"/>
  <c r="O402" i="2"/>
  <c r="N402" i="2"/>
  <c r="M402" i="2"/>
  <c r="H402" i="2"/>
  <c r="W401" i="2"/>
  <c r="V401" i="2"/>
  <c r="U401" i="2"/>
  <c r="T401" i="2"/>
  <c r="S401" i="2"/>
  <c r="R401" i="2"/>
  <c r="Q401" i="2"/>
  <c r="P401" i="2"/>
  <c r="O401" i="2"/>
  <c r="N401" i="2"/>
  <c r="M401" i="2"/>
  <c r="H401" i="2"/>
  <c r="W400" i="2"/>
  <c r="V400" i="2"/>
  <c r="U400" i="2"/>
  <c r="T400" i="2"/>
  <c r="S400" i="2"/>
  <c r="R400" i="2"/>
  <c r="Q400" i="2"/>
  <c r="P400" i="2"/>
  <c r="O400" i="2"/>
  <c r="N400" i="2"/>
  <c r="M400" i="2"/>
  <c r="H400" i="2"/>
  <c r="W399" i="2"/>
  <c r="V399" i="2"/>
  <c r="U399" i="2"/>
  <c r="T399" i="2"/>
  <c r="S399" i="2"/>
  <c r="R399" i="2"/>
  <c r="Q399" i="2"/>
  <c r="P399" i="2"/>
  <c r="O399" i="2"/>
  <c r="N399" i="2"/>
  <c r="M399" i="2"/>
  <c r="H399" i="2"/>
  <c r="W398" i="2"/>
  <c r="V398" i="2"/>
  <c r="U398" i="2"/>
  <c r="T398" i="2"/>
  <c r="S398" i="2"/>
  <c r="R398" i="2"/>
  <c r="Q398" i="2"/>
  <c r="P398" i="2"/>
  <c r="O398" i="2"/>
  <c r="N398" i="2"/>
  <c r="M398" i="2"/>
  <c r="H398" i="2"/>
  <c r="W397" i="2"/>
  <c r="V397" i="2"/>
  <c r="U397" i="2"/>
  <c r="T397" i="2"/>
  <c r="S397" i="2"/>
  <c r="R397" i="2"/>
  <c r="Q397" i="2"/>
  <c r="P397" i="2"/>
  <c r="O397" i="2"/>
  <c r="N397" i="2"/>
  <c r="M397" i="2"/>
  <c r="H397" i="2"/>
  <c r="W396" i="2"/>
  <c r="V396" i="2"/>
  <c r="U396" i="2"/>
  <c r="T396" i="2"/>
  <c r="S396" i="2"/>
  <c r="R396" i="2"/>
  <c r="Q396" i="2"/>
  <c r="P396" i="2"/>
  <c r="O396" i="2"/>
  <c r="N396" i="2"/>
  <c r="M396" i="2"/>
  <c r="H396" i="2"/>
  <c r="W395" i="2"/>
  <c r="V395" i="2"/>
  <c r="U395" i="2"/>
  <c r="T395" i="2"/>
  <c r="S395" i="2"/>
  <c r="R395" i="2"/>
  <c r="Q395" i="2"/>
  <c r="P395" i="2"/>
  <c r="O395" i="2"/>
  <c r="N395" i="2"/>
  <c r="M395" i="2"/>
  <c r="H395" i="2"/>
  <c r="W394" i="2"/>
  <c r="V394" i="2"/>
  <c r="U394" i="2"/>
  <c r="T394" i="2"/>
  <c r="S394" i="2"/>
  <c r="R394" i="2"/>
  <c r="Q394" i="2"/>
  <c r="P394" i="2"/>
  <c r="O394" i="2"/>
  <c r="N394" i="2"/>
  <c r="M394" i="2"/>
  <c r="H394" i="2"/>
  <c r="W393" i="2"/>
  <c r="V393" i="2"/>
  <c r="U393" i="2"/>
  <c r="T393" i="2"/>
  <c r="S393" i="2"/>
  <c r="R393" i="2"/>
  <c r="Q393" i="2"/>
  <c r="P393" i="2"/>
  <c r="O393" i="2"/>
  <c r="N393" i="2"/>
  <c r="M393" i="2"/>
  <c r="H393" i="2"/>
  <c r="W392" i="2"/>
  <c r="V392" i="2"/>
  <c r="U392" i="2"/>
  <c r="T392" i="2"/>
  <c r="S392" i="2"/>
  <c r="R392" i="2"/>
  <c r="Q392" i="2"/>
  <c r="P392" i="2"/>
  <c r="O392" i="2"/>
  <c r="N392" i="2"/>
  <c r="M392" i="2"/>
  <c r="H392" i="2"/>
  <c r="W391" i="2"/>
  <c r="V391" i="2"/>
  <c r="U391" i="2"/>
  <c r="T391" i="2"/>
  <c r="S391" i="2"/>
  <c r="R391" i="2"/>
  <c r="Q391" i="2"/>
  <c r="P391" i="2"/>
  <c r="O391" i="2"/>
  <c r="N391" i="2"/>
  <c r="M391" i="2"/>
  <c r="H391" i="2"/>
  <c r="W390" i="2"/>
  <c r="V390" i="2"/>
  <c r="U390" i="2"/>
  <c r="T390" i="2"/>
  <c r="S390" i="2"/>
  <c r="R390" i="2"/>
  <c r="Q390" i="2"/>
  <c r="P390" i="2"/>
  <c r="O390" i="2"/>
  <c r="N390" i="2"/>
  <c r="M390" i="2"/>
  <c r="H390" i="2"/>
  <c r="W389" i="2"/>
  <c r="V389" i="2"/>
  <c r="U389" i="2"/>
  <c r="T389" i="2"/>
  <c r="S389" i="2"/>
  <c r="R389" i="2"/>
  <c r="Q389" i="2"/>
  <c r="P389" i="2"/>
  <c r="O389" i="2"/>
  <c r="N389" i="2"/>
  <c r="M389" i="2"/>
  <c r="H389" i="2"/>
  <c r="W388" i="2"/>
  <c r="V388" i="2"/>
  <c r="U388" i="2"/>
  <c r="T388" i="2"/>
  <c r="S388" i="2"/>
  <c r="R388" i="2"/>
  <c r="Q388" i="2"/>
  <c r="P388" i="2"/>
  <c r="O388" i="2"/>
  <c r="N388" i="2"/>
  <c r="M388" i="2"/>
  <c r="H388" i="2"/>
  <c r="W387" i="2"/>
  <c r="V387" i="2"/>
  <c r="U387" i="2"/>
  <c r="T387" i="2"/>
  <c r="S387" i="2"/>
  <c r="R387" i="2"/>
  <c r="Q387" i="2"/>
  <c r="P387" i="2"/>
  <c r="O387" i="2"/>
  <c r="N387" i="2"/>
  <c r="M387" i="2"/>
  <c r="H387" i="2"/>
  <c r="W386" i="2"/>
  <c r="V386" i="2"/>
  <c r="U386" i="2"/>
  <c r="T386" i="2"/>
  <c r="S386" i="2"/>
  <c r="R386" i="2"/>
  <c r="Q386" i="2"/>
  <c r="P386" i="2"/>
  <c r="O386" i="2"/>
  <c r="N386" i="2"/>
  <c r="M386" i="2"/>
  <c r="H386" i="2"/>
  <c r="W385" i="2"/>
  <c r="V385" i="2"/>
  <c r="U385" i="2"/>
  <c r="T385" i="2"/>
  <c r="S385" i="2"/>
  <c r="R385" i="2"/>
  <c r="Q385" i="2"/>
  <c r="P385" i="2"/>
  <c r="O385" i="2"/>
  <c r="N385" i="2"/>
  <c r="M385" i="2"/>
  <c r="H385" i="2"/>
  <c r="W384" i="2"/>
  <c r="V384" i="2"/>
  <c r="U384" i="2"/>
  <c r="T384" i="2"/>
  <c r="S384" i="2"/>
  <c r="R384" i="2"/>
  <c r="Q384" i="2"/>
  <c r="P384" i="2"/>
  <c r="O384" i="2"/>
  <c r="N384" i="2"/>
  <c r="M384" i="2"/>
  <c r="H384" i="2"/>
  <c r="W383" i="2"/>
  <c r="V383" i="2"/>
  <c r="U383" i="2"/>
  <c r="T383" i="2"/>
  <c r="S383" i="2"/>
  <c r="R383" i="2"/>
  <c r="Q383" i="2"/>
  <c r="P383" i="2"/>
  <c r="O383" i="2"/>
  <c r="N383" i="2"/>
  <c r="M383" i="2"/>
  <c r="H383" i="2"/>
  <c r="W382" i="2"/>
  <c r="V382" i="2"/>
  <c r="U382" i="2"/>
  <c r="T382" i="2"/>
  <c r="S382" i="2"/>
  <c r="R382" i="2"/>
  <c r="Q382" i="2"/>
  <c r="P382" i="2"/>
  <c r="O382" i="2"/>
  <c r="N382" i="2"/>
  <c r="M382" i="2"/>
  <c r="H382" i="2"/>
  <c r="W381" i="2"/>
  <c r="V381" i="2"/>
  <c r="U381" i="2"/>
  <c r="T381" i="2"/>
  <c r="S381" i="2"/>
  <c r="R381" i="2"/>
  <c r="Q381" i="2"/>
  <c r="P381" i="2"/>
  <c r="O381" i="2"/>
  <c r="N381" i="2"/>
  <c r="M381" i="2"/>
  <c r="H381" i="2"/>
  <c r="W380" i="2"/>
  <c r="V380" i="2"/>
  <c r="U380" i="2"/>
  <c r="T380" i="2"/>
  <c r="S380" i="2"/>
  <c r="R380" i="2"/>
  <c r="Q380" i="2"/>
  <c r="P380" i="2"/>
  <c r="O380" i="2"/>
  <c r="N380" i="2"/>
  <c r="M380" i="2"/>
  <c r="H380" i="2"/>
  <c r="W379" i="2"/>
  <c r="V379" i="2"/>
  <c r="U379" i="2"/>
  <c r="T379" i="2"/>
  <c r="S379" i="2"/>
  <c r="R379" i="2"/>
  <c r="Q379" i="2"/>
  <c r="P379" i="2"/>
  <c r="O379" i="2"/>
  <c r="N379" i="2"/>
  <c r="M379" i="2"/>
  <c r="H379" i="2"/>
  <c r="W378" i="2"/>
  <c r="V378" i="2"/>
  <c r="U378" i="2"/>
  <c r="T378" i="2"/>
  <c r="S378" i="2"/>
  <c r="R378" i="2"/>
  <c r="Q378" i="2"/>
  <c r="P378" i="2"/>
  <c r="O378" i="2"/>
  <c r="N378" i="2"/>
  <c r="M378" i="2"/>
  <c r="H378" i="2"/>
  <c r="W377" i="2"/>
  <c r="V377" i="2"/>
  <c r="U377" i="2"/>
  <c r="T377" i="2"/>
  <c r="S377" i="2"/>
  <c r="R377" i="2"/>
  <c r="Q377" i="2"/>
  <c r="P377" i="2"/>
  <c r="O377" i="2"/>
  <c r="N377" i="2"/>
  <c r="M377" i="2"/>
  <c r="H377" i="2"/>
  <c r="W376" i="2"/>
  <c r="V376" i="2"/>
  <c r="U376" i="2"/>
  <c r="T376" i="2"/>
  <c r="S376" i="2"/>
  <c r="R376" i="2"/>
  <c r="Q376" i="2"/>
  <c r="P376" i="2"/>
  <c r="O376" i="2"/>
  <c r="N376" i="2"/>
  <c r="M376" i="2"/>
  <c r="H376" i="2"/>
  <c r="W375" i="2"/>
  <c r="V375" i="2"/>
  <c r="U375" i="2"/>
  <c r="T375" i="2"/>
  <c r="S375" i="2"/>
  <c r="R375" i="2"/>
  <c r="Q375" i="2"/>
  <c r="P375" i="2"/>
  <c r="O375" i="2"/>
  <c r="N375" i="2"/>
  <c r="M375" i="2"/>
  <c r="H375" i="2"/>
  <c r="W374" i="2"/>
  <c r="V374" i="2"/>
  <c r="U374" i="2"/>
  <c r="T374" i="2"/>
  <c r="S374" i="2"/>
  <c r="R374" i="2"/>
  <c r="Q374" i="2"/>
  <c r="P374" i="2"/>
  <c r="O374" i="2"/>
  <c r="N374" i="2"/>
  <c r="M374" i="2"/>
  <c r="H374" i="2"/>
  <c r="W373" i="2"/>
  <c r="V373" i="2"/>
  <c r="U373" i="2"/>
  <c r="T373" i="2"/>
  <c r="S373" i="2"/>
  <c r="R373" i="2"/>
  <c r="Q373" i="2"/>
  <c r="P373" i="2"/>
  <c r="O373" i="2"/>
  <c r="N373" i="2"/>
  <c r="M373" i="2"/>
  <c r="H373" i="2"/>
  <c r="W372" i="2"/>
  <c r="V372" i="2"/>
  <c r="U372" i="2"/>
  <c r="T372" i="2"/>
  <c r="S372" i="2"/>
  <c r="R372" i="2"/>
  <c r="Q372" i="2"/>
  <c r="P372" i="2"/>
  <c r="O372" i="2"/>
  <c r="N372" i="2"/>
  <c r="M372" i="2"/>
  <c r="H372" i="2"/>
  <c r="W371" i="2"/>
  <c r="V371" i="2"/>
  <c r="U371" i="2"/>
  <c r="T371" i="2"/>
  <c r="S371" i="2"/>
  <c r="R371" i="2"/>
  <c r="Q371" i="2"/>
  <c r="P371" i="2"/>
  <c r="O371" i="2"/>
  <c r="N371" i="2"/>
  <c r="M371" i="2"/>
  <c r="H371" i="2"/>
  <c r="W370" i="2"/>
  <c r="V370" i="2"/>
  <c r="U370" i="2"/>
  <c r="T370" i="2"/>
  <c r="S370" i="2"/>
  <c r="R370" i="2"/>
  <c r="Q370" i="2"/>
  <c r="P370" i="2"/>
  <c r="O370" i="2"/>
  <c r="N370" i="2"/>
  <c r="M370" i="2"/>
  <c r="H370" i="2"/>
  <c r="W369" i="2"/>
  <c r="V369" i="2"/>
  <c r="U369" i="2"/>
  <c r="T369" i="2"/>
  <c r="S369" i="2"/>
  <c r="R369" i="2"/>
  <c r="Q369" i="2"/>
  <c r="P369" i="2"/>
  <c r="O369" i="2"/>
  <c r="N369" i="2"/>
  <c r="M369" i="2"/>
  <c r="H369" i="2"/>
  <c r="W368" i="2"/>
  <c r="V368" i="2"/>
  <c r="U368" i="2"/>
  <c r="T368" i="2"/>
  <c r="S368" i="2"/>
  <c r="R368" i="2"/>
  <c r="Q368" i="2"/>
  <c r="P368" i="2"/>
  <c r="O368" i="2"/>
  <c r="N368" i="2"/>
  <c r="M368" i="2"/>
  <c r="H368" i="2"/>
  <c r="W367" i="2"/>
  <c r="V367" i="2"/>
  <c r="U367" i="2"/>
  <c r="T367" i="2"/>
  <c r="S367" i="2"/>
  <c r="R367" i="2"/>
  <c r="Q367" i="2"/>
  <c r="P367" i="2"/>
  <c r="O367" i="2"/>
  <c r="N367" i="2"/>
  <c r="M367" i="2"/>
  <c r="H367" i="2"/>
  <c r="W366" i="2"/>
  <c r="V366" i="2"/>
  <c r="U366" i="2"/>
  <c r="T366" i="2"/>
  <c r="S366" i="2"/>
  <c r="R366" i="2"/>
  <c r="Q366" i="2"/>
  <c r="P366" i="2"/>
  <c r="O366" i="2"/>
  <c r="N366" i="2"/>
  <c r="M366" i="2"/>
  <c r="H366" i="2"/>
  <c r="W365" i="2"/>
  <c r="V365" i="2"/>
  <c r="U365" i="2"/>
  <c r="T365" i="2"/>
  <c r="S365" i="2"/>
  <c r="R365" i="2"/>
  <c r="Q365" i="2"/>
  <c r="P365" i="2"/>
  <c r="O365" i="2"/>
  <c r="N365" i="2"/>
  <c r="M365" i="2"/>
  <c r="H365" i="2"/>
  <c r="W364" i="2"/>
  <c r="V364" i="2"/>
  <c r="U364" i="2"/>
  <c r="T364" i="2"/>
  <c r="S364" i="2"/>
  <c r="R364" i="2"/>
  <c r="Q364" i="2"/>
  <c r="P364" i="2"/>
  <c r="O364" i="2"/>
  <c r="N364" i="2"/>
  <c r="M364" i="2"/>
  <c r="H364" i="2"/>
  <c r="W363" i="2"/>
  <c r="V363" i="2"/>
  <c r="U363" i="2"/>
  <c r="T363" i="2"/>
  <c r="S363" i="2"/>
  <c r="R363" i="2"/>
  <c r="Q363" i="2"/>
  <c r="P363" i="2"/>
  <c r="O363" i="2"/>
  <c r="N363" i="2"/>
  <c r="M363" i="2"/>
  <c r="H363" i="2"/>
  <c r="W362" i="2"/>
  <c r="V362" i="2"/>
  <c r="U362" i="2"/>
  <c r="T362" i="2"/>
  <c r="S362" i="2"/>
  <c r="R362" i="2"/>
  <c r="Q362" i="2"/>
  <c r="P362" i="2"/>
  <c r="O362" i="2"/>
  <c r="N362" i="2"/>
  <c r="M362" i="2"/>
  <c r="H362" i="2"/>
  <c r="W361" i="2"/>
  <c r="V361" i="2"/>
  <c r="U361" i="2"/>
  <c r="T361" i="2"/>
  <c r="S361" i="2"/>
  <c r="R361" i="2"/>
  <c r="Q361" i="2"/>
  <c r="P361" i="2"/>
  <c r="O361" i="2"/>
  <c r="N361" i="2"/>
  <c r="M361" i="2"/>
  <c r="H361" i="2"/>
  <c r="W360" i="2"/>
  <c r="V360" i="2"/>
  <c r="U360" i="2"/>
  <c r="T360" i="2"/>
  <c r="S360" i="2"/>
  <c r="R360" i="2"/>
  <c r="Q360" i="2"/>
  <c r="P360" i="2"/>
  <c r="O360" i="2"/>
  <c r="N360" i="2"/>
  <c r="M360" i="2"/>
  <c r="H360" i="2"/>
  <c r="W359" i="2"/>
  <c r="V359" i="2"/>
  <c r="U359" i="2"/>
  <c r="T359" i="2"/>
  <c r="S359" i="2"/>
  <c r="R359" i="2"/>
  <c r="Q359" i="2"/>
  <c r="P359" i="2"/>
  <c r="O359" i="2"/>
  <c r="N359" i="2"/>
  <c r="M359" i="2"/>
  <c r="H359" i="2"/>
  <c r="W358" i="2"/>
  <c r="V358" i="2"/>
  <c r="U358" i="2"/>
  <c r="T358" i="2"/>
  <c r="S358" i="2"/>
  <c r="R358" i="2"/>
  <c r="Q358" i="2"/>
  <c r="P358" i="2"/>
  <c r="O358" i="2"/>
  <c r="N358" i="2"/>
  <c r="M358" i="2"/>
  <c r="H358" i="2"/>
  <c r="W357" i="2"/>
  <c r="V357" i="2"/>
  <c r="U357" i="2"/>
  <c r="T357" i="2"/>
  <c r="S357" i="2"/>
  <c r="R357" i="2"/>
  <c r="Q357" i="2"/>
  <c r="P357" i="2"/>
  <c r="O357" i="2"/>
  <c r="N357" i="2"/>
  <c r="M357" i="2"/>
  <c r="H357" i="2"/>
  <c r="W356" i="2"/>
  <c r="V356" i="2"/>
  <c r="U356" i="2"/>
  <c r="T356" i="2"/>
  <c r="S356" i="2"/>
  <c r="R356" i="2"/>
  <c r="Q356" i="2"/>
  <c r="P356" i="2"/>
  <c r="O356" i="2"/>
  <c r="N356" i="2"/>
  <c r="M356" i="2"/>
  <c r="H356" i="2"/>
  <c r="W355" i="2"/>
  <c r="V355" i="2"/>
  <c r="U355" i="2"/>
  <c r="T355" i="2"/>
  <c r="S355" i="2"/>
  <c r="R355" i="2"/>
  <c r="Q355" i="2"/>
  <c r="P355" i="2"/>
  <c r="O355" i="2"/>
  <c r="N355" i="2"/>
  <c r="M355" i="2"/>
  <c r="H355" i="2"/>
  <c r="W354" i="2"/>
  <c r="V354" i="2"/>
  <c r="U354" i="2"/>
  <c r="T354" i="2"/>
  <c r="S354" i="2"/>
  <c r="R354" i="2"/>
  <c r="Q354" i="2"/>
  <c r="P354" i="2"/>
  <c r="O354" i="2"/>
  <c r="N354" i="2"/>
  <c r="M354" i="2"/>
  <c r="H354" i="2"/>
  <c r="W353" i="2"/>
  <c r="V353" i="2"/>
  <c r="U353" i="2"/>
  <c r="T353" i="2"/>
  <c r="S353" i="2"/>
  <c r="R353" i="2"/>
  <c r="Q353" i="2"/>
  <c r="P353" i="2"/>
  <c r="O353" i="2"/>
  <c r="N353" i="2"/>
  <c r="M353" i="2"/>
  <c r="H353" i="2"/>
  <c r="W352" i="2"/>
  <c r="V352" i="2"/>
  <c r="U352" i="2"/>
  <c r="T352" i="2"/>
  <c r="S352" i="2"/>
  <c r="R352" i="2"/>
  <c r="Q352" i="2"/>
  <c r="P352" i="2"/>
  <c r="O352" i="2"/>
  <c r="N352" i="2"/>
  <c r="M352" i="2"/>
  <c r="H352" i="2"/>
  <c r="W351" i="2"/>
  <c r="V351" i="2"/>
  <c r="U351" i="2"/>
  <c r="T351" i="2"/>
  <c r="S351" i="2"/>
  <c r="R351" i="2"/>
  <c r="Q351" i="2"/>
  <c r="P351" i="2"/>
  <c r="O351" i="2"/>
  <c r="N351" i="2"/>
  <c r="M351" i="2"/>
  <c r="H351" i="2"/>
  <c r="W350" i="2"/>
  <c r="V350" i="2"/>
  <c r="U350" i="2"/>
  <c r="T350" i="2"/>
  <c r="S350" i="2"/>
  <c r="R350" i="2"/>
  <c r="Q350" i="2"/>
  <c r="P350" i="2"/>
  <c r="O350" i="2"/>
  <c r="N350" i="2"/>
  <c r="M350" i="2"/>
  <c r="H350" i="2"/>
  <c r="W349" i="2"/>
  <c r="V349" i="2"/>
  <c r="U349" i="2"/>
  <c r="T349" i="2"/>
  <c r="S349" i="2"/>
  <c r="R349" i="2"/>
  <c r="Q349" i="2"/>
  <c r="P349" i="2"/>
  <c r="O349" i="2"/>
  <c r="N349" i="2"/>
  <c r="M349" i="2"/>
  <c r="H349" i="2"/>
  <c r="W348" i="2"/>
  <c r="V348" i="2"/>
  <c r="U348" i="2"/>
  <c r="T348" i="2"/>
  <c r="S348" i="2"/>
  <c r="R348" i="2"/>
  <c r="Q348" i="2"/>
  <c r="P348" i="2"/>
  <c r="O348" i="2"/>
  <c r="N348" i="2"/>
  <c r="M348" i="2"/>
  <c r="H348" i="2"/>
  <c r="W347" i="2"/>
  <c r="V347" i="2"/>
  <c r="U347" i="2"/>
  <c r="T347" i="2"/>
  <c r="S347" i="2"/>
  <c r="R347" i="2"/>
  <c r="Q347" i="2"/>
  <c r="P347" i="2"/>
  <c r="O347" i="2"/>
  <c r="N347" i="2"/>
  <c r="M347" i="2"/>
  <c r="H347" i="2"/>
  <c r="W346" i="2"/>
  <c r="V346" i="2"/>
  <c r="U346" i="2"/>
  <c r="T346" i="2"/>
  <c r="S346" i="2"/>
  <c r="R346" i="2"/>
  <c r="Q346" i="2"/>
  <c r="P346" i="2"/>
  <c r="O346" i="2"/>
  <c r="N346" i="2"/>
  <c r="M346" i="2"/>
  <c r="H346" i="2"/>
  <c r="W345" i="2"/>
  <c r="V345" i="2"/>
  <c r="U345" i="2"/>
  <c r="T345" i="2"/>
  <c r="S345" i="2"/>
  <c r="R345" i="2"/>
  <c r="Q345" i="2"/>
  <c r="P345" i="2"/>
  <c r="O345" i="2"/>
  <c r="N345" i="2"/>
  <c r="M345" i="2"/>
  <c r="H345" i="2"/>
  <c r="W344" i="2"/>
  <c r="V344" i="2"/>
  <c r="U344" i="2"/>
  <c r="T344" i="2"/>
  <c r="S344" i="2"/>
  <c r="R344" i="2"/>
  <c r="Q344" i="2"/>
  <c r="P344" i="2"/>
  <c r="O344" i="2"/>
  <c r="N344" i="2"/>
  <c r="M344" i="2"/>
  <c r="H344" i="2"/>
  <c r="W343" i="2"/>
  <c r="V343" i="2"/>
  <c r="U343" i="2"/>
  <c r="T343" i="2"/>
  <c r="S343" i="2"/>
  <c r="R343" i="2"/>
  <c r="Q343" i="2"/>
  <c r="P343" i="2"/>
  <c r="O343" i="2"/>
  <c r="N343" i="2"/>
  <c r="M343" i="2"/>
  <c r="H343" i="2"/>
  <c r="W342" i="2"/>
  <c r="V342" i="2"/>
  <c r="U342" i="2"/>
  <c r="T342" i="2"/>
  <c r="S342" i="2"/>
  <c r="R342" i="2"/>
  <c r="Q342" i="2"/>
  <c r="P342" i="2"/>
  <c r="O342" i="2"/>
  <c r="N342" i="2"/>
  <c r="M342" i="2"/>
  <c r="H342" i="2"/>
  <c r="W341" i="2"/>
  <c r="V341" i="2"/>
  <c r="U341" i="2"/>
  <c r="T341" i="2"/>
  <c r="S341" i="2"/>
  <c r="R341" i="2"/>
  <c r="Q341" i="2"/>
  <c r="P341" i="2"/>
  <c r="O341" i="2"/>
  <c r="N341" i="2"/>
  <c r="M341" i="2"/>
  <c r="H341" i="2"/>
  <c r="W340" i="2"/>
  <c r="V340" i="2"/>
  <c r="U340" i="2"/>
  <c r="T340" i="2"/>
  <c r="S340" i="2"/>
  <c r="R340" i="2"/>
  <c r="Q340" i="2"/>
  <c r="P340" i="2"/>
  <c r="O340" i="2"/>
  <c r="N340" i="2"/>
  <c r="M340" i="2"/>
  <c r="H340" i="2"/>
  <c r="W339" i="2"/>
  <c r="V339" i="2"/>
  <c r="U339" i="2"/>
  <c r="T339" i="2"/>
  <c r="S339" i="2"/>
  <c r="R339" i="2"/>
  <c r="Q339" i="2"/>
  <c r="P339" i="2"/>
  <c r="O339" i="2"/>
  <c r="N339" i="2"/>
  <c r="M339" i="2"/>
  <c r="H339" i="2"/>
  <c r="W338" i="2"/>
  <c r="V338" i="2"/>
  <c r="U338" i="2"/>
  <c r="T338" i="2"/>
  <c r="S338" i="2"/>
  <c r="R338" i="2"/>
  <c r="Q338" i="2"/>
  <c r="P338" i="2"/>
  <c r="O338" i="2"/>
  <c r="N338" i="2"/>
  <c r="M338" i="2"/>
  <c r="H338" i="2"/>
  <c r="W337" i="2"/>
  <c r="V337" i="2"/>
  <c r="U337" i="2"/>
  <c r="T337" i="2"/>
  <c r="S337" i="2"/>
  <c r="R337" i="2"/>
  <c r="Q337" i="2"/>
  <c r="P337" i="2"/>
  <c r="O337" i="2"/>
  <c r="N337" i="2"/>
  <c r="M337" i="2"/>
  <c r="H337" i="2"/>
  <c r="W336" i="2"/>
  <c r="V336" i="2"/>
  <c r="U336" i="2"/>
  <c r="T336" i="2"/>
  <c r="S336" i="2"/>
  <c r="R336" i="2"/>
  <c r="Q336" i="2"/>
  <c r="P336" i="2"/>
  <c r="O336" i="2"/>
  <c r="N336" i="2"/>
  <c r="M336" i="2"/>
  <c r="H336" i="2"/>
  <c r="W335" i="2"/>
  <c r="V335" i="2"/>
  <c r="U335" i="2"/>
  <c r="T335" i="2"/>
  <c r="S335" i="2"/>
  <c r="R335" i="2"/>
  <c r="Q335" i="2"/>
  <c r="P335" i="2"/>
  <c r="O335" i="2"/>
  <c r="N335" i="2"/>
  <c r="M335" i="2"/>
  <c r="H335" i="2"/>
  <c r="W334" i="2"/>
  <c r="V334" i="2"/>
  <c r="U334" i="2"/>
  <c r="T334" i="2"/>
  <c r="S334" i="2"/>
  <c r="R334" i="2"/>
  <c r="Q334" i="2"/>
  <c r="P334" i="2"/>
  <c r="O334" i="2"/>
  <c r="N334" i="2"/>
  <c r="M334" i="2"/>
  <c r="H334" i="2"/>
  <c r="W333" i="2"/>
  <c r="V333" i="2"/>
  <c r="U333" i="2"/>
  <c r="T333" i="2"/>
  <c r="S333" i="2"/>
  <c r="R333" i="2"/>
  <c r="Q333" i="2"/>
  <c r="P333" i="2"/>
  <c r="O333" i="2"/>
  <c r="N333" i="2"/>
  <c r="M333" i="2"/>
  <c r="H333" i="2"/>
  <c r="W332" i="2"/>
  <c r="V332" i="2"/>
  <c r="U332" i="2"/>
  <c r="T332" i="2"/>
  <c r="S332" i="2"/>
  <c r="R332" i="2"/>
  <c r="Q332" i="2"/>
  <c r="P332" i="2"/>
  <c r="O332" i="2"/>
  <c r="N332" i="2"/>
  <c r="M332" i="2"/>
  <c r="H332" i="2"/>
  <c r="W331" i="2"/>
  <c r="V331" i="2"/>
  <c r="U331" i="2"/>
  <c r="T331" i="2"/>
  <c r="S331" i="2"/>
  <c r="R331" i="2"/>
  <c r="Q331" i="2"/>
  <c r="P331" i="2"/>
  <c r="O331" i="2"/>
  <c r="N331" i="2"/>
  <c r="M331" i="2"/>
  <c r="H331" i="2"/>
  <c r="W330" i="2"/>
  <c r="V330" i="2"/>
  <c r="U330" i="2"/>
  <c r="T330" i="2"/>
  <c r="S330" i="2"/>
  <c r="R330" i="2"/>
  <c r="Q330" i="2"/>
  <c r="P330" i="2"/>
  <c r="O330" i="2"/>
  <c r="N330" i="2"/>
  <c r="M330" i="2"/>
  <c r="H330" i="2"/>
  <c r="W329" i="2"/>
  <c r="V329" i="2"/>
  <c r="U329" i="2"/>
  <c r="T329" i="2"/>
  <c r="S329" i="2"/>
  <c r="R329" i="2"/>
  <c r="Q329" i="2"/>
  <c r="P329" i="2"/>
  <c r="O329" i="2"/>
  <c r="N329" i="2"/>
  <c r="M329" i="2"/>
  <c r="H329" i="2"/>
  <c r="W328" i="2"/>
  <c r="V328" i="2"/>
  <c r="U328" i="2"/>
  <c r="T328" i="2"/>
  <c r="S328" i="2"/>
  <c r="R328" i="2"/>
  <c r="Q328" i="2"/>
  <c r="P328" i="2"/>
  <c r="O328" i="2"/>
  <c r="N328" i="2"/>
  <c r="M328" i="2"/>
  <c r="H328" i="2"/>
  <c r="W327" i="2"/>
  <c r="V327" i="2"/>
  <c r="U327" i="2"/>
  <c r="T327" i="2"/>
  <c r="S327" i="2"/>
  <c r="R327" i="2"/>
  <c r="Q327" i="2"/>
  <c r="P327" i="2"/>
  <c r="O327" i="2"/>
  <c r="N327" i="2"/>
  <c r="M327" i="2"/>
  <c r="H327" i="2"/>
  <c r="W326" i="2"/>
  <c r="V326" i="2"/>
  <c r="U326" i="2"/>
  <c r="T326" i="2"/>
  <c r="S326" i="2"/>
  <c r="R326" i="2"/>
  <c r="Q326" i="2"/>
  <c r="P326" i="2"/>
  <c r="O326" i="2"/>
  <c r="N326" i="2"/>
  <c r="M326" i="2"/>
  <c r="H326" i="2"/>
  <c r="W325" i="2"/>
  <c r="V325" i="2"/>
  <c r="U325" i="2"/>
  <c r="T325" i="2"/>
  <c r="S325" i="2"/>
  <c r="R325" i="2"/>
  <c r="Q325" i="2"/>
  <c r="P325" i="2"/>
  <c r="O325" i="2"/>
  <c r="N325" i="2"/>
  <c r="M325" i="2"/>
  <c r="H325" i="2"/>
  <c r="W324" i="2"/>
  <c r="V324" i="2"/>
  <c r="U324" i="2"/>
  <c r="T324" i="2"/>
  <c r="S324" i="2"/>
  <c r="R324" i="2"/>
  <c r="Q324" i="2"/>
  <c r="P324" i="2"/>
  <c r="O324" i="2"/>
  <c r="N324" i="2"/>
  <c r="M324" i="2"/>
  <c r="H324" i="2"/>
  <c r="W323" i="2"/>
  <c r="V323" i="2"/>
  <c r="U323" i="2"/>
  <c r="T323" i="2"/>
  <c r="S323" i="2"/>
  <c r="R323" i="2"/>
  <c r="Q323" i="2"/>
  <c r="P323" i="2"/>
  <c r="O323" i="2"/>
  <c r="N323" i="2"/>
  <c r="M323" i="2"/>
  <c r="H323" i="2"/>
  <c r="W322" i="2"/>
  <c r="V322" i="2"/>
  <c r="U322" i="2"/>
  <c r="T322" i="2"/>
  <c r="S322" i="2"/>
  <c r="R322" i="2"/>
  <c r="Q322" i="2"/>
  <c r="P322" i="2"/>
  <c r="O322" i="2"/>
  <c r="N322" i="2"/>
  <c r="M322" i="2"/>
  <c r="H322" i="2"/>
  <c r="W321" i="2"/>
  <c r="V321" i="2"/>
  <c r="U321" i="2"/>
  <c r="T321" i="2"/>
  <c r="S321" i="2"/>
  <c r="R321" i="2"/>
  <c r="Q321" i="2"/>
  <c r="P321" i="2"/>
  <c r="O321" i="2"/>
  <c r="N321" i="2"/>
  <c r="M321" i="2"/>
  <c r="H321" i="2"/>
  <c r="W320" i="2"/>
  <c r="V320" i="2"/>
  <c r="U320" i="2"/>
  <c r="T320" i="2"/>
  <c r="S320" i="2"/>
  <c r="R320" i="2"/>
  <c r="Q320" i="2"/>
  <c r="P320" i="2"/>
  <c r="O320" i="2"/>
  <c r="N320" i="2"/>
  <c r="M320" i="2"/>
  <c r="H320" i="2"/>
  <c r="W319" i="2"/>
  <c r="V319" i="2"/>
  <c r="U319" i="2"/>
  <c r="T319" i="2"/>
  <c r="S319" i="2"/>
  <c r="R319" i="2"/>
  <c r="Q319" i="2"/>
  <c r="P319" i="2"/>
  <c r="O319" i="2"/>
  <c r="N319" i="2"/>
  <c r="M319" i="2"/>
  <c r="H319" i="2"/>
  <c r="W318" i="2"/>
  <c r="V318" i="2"/>
  <c r="U318" i="2"/>
  <c r="T318" i="2"/>
  <c r="S318" i="2"/>
  <c r="R318" i="2"/>
  <c r="Q318" i="2"/>
  <c r="P318" i="2"/>
  <c r="O318" i="2"/>
  <c r="N318" i="2"/>
  <c r="M318" i="2"/>
  <c r="H318" i="2"/>
  <c r="W317" i="2"/>
  <c r="V317" i="2"/>
  <c r="U317" i="2"/>
  <c r="T317" i="2"/>
  <c r="S317" i="2"/>
  <c r="R317" i="2"/>
  <c r="Q317" i="2"/>
  <c r="P317" i="2"/>
  <c r="O317" i="2"/>
  <c r="N317" i="2"/>
  <c r="M317" i="2"/>
  <c r="H317" i="2"/>
  <c r="W316" i="2"/>
  <c r="V316" i="2"/>
  <c r="U316" i="2"/>
  <c r="T316" i="2"/>
  <c r="S316" i="2"/>
  <c r="R316" i="2"/>
  <c r="Q316" i="2"/>
  <c r="P316" i="2"/>
  <c r="O316" i="2"/>
  <c r="N316" i="2"/>
  <c r="M316" i="2"/>
  <c r="H316" i="2"/>
  <c r="W315" i="2"/>
  <c r="V315" i="2"/>
  <c r="U315" i="2"/>
  <c r="T315" i="2"/>
  <c r="S315" i="2"/>
  <c r="R315" i="2"/>
  <c r="Q315" i="2"/>
  <c r="P315" i="2"/>
  <c r="O315" i="2"/>
  <c r="N315" i="2"/>
  <c r="M315" i="2"/>
  <c r="H315" i="2"/>
  <c r="W314" i="2"/>
  <c r="V314" i="2"/>
  <c r="U314" i="2"/>
  <c r="T314" i="2"/>
  <c r="S314" i="2"/>
  <c r="R314" i="2"/>
  <c r="Q314" i="2"/>
  <c r="P314" i="2"/>
  <c r="O314" i="2"/>
  <c r="N314" i="2"/>
  <c r="M314" i="2"/>
  <c r="H314" i="2"/>
  <c r="W313" i="2"/>
  <c r="V313" i="2"/>
  <c r="U313" i="2"/>
  <c r="T313" i="2"/>
  <c r="S313" i="2"/>
  <c r="R313" i="2"/>
  <c r="Q313" i="2"/>
  <c r="P313" i="2"/>
  <c r="O313" i="2"/>
  <c r="N313" i="2"/>
  <c r="M313" i="2"/>
  <c r="H313" i="2"/>
  <c r="W312" i="2"/>
  <c r="V312" i="2"/>
  <c r="U312" i="2"/>
  <c r="T312" i="2"/>
  <c r="S312" i="2"/>
  <c r="R312" i="2"/>
  <c r="Q312" i="2"/>
  <c r="P312" i="2"/>
  <c r="O312" i="2"/>
  <c r="N312" i="2"/>
  <c r="M312" i="2"/>
  <c r="H312" i="2"/>
  <c r="W311" i="2"/>
  <c r="V311" i="2"/>
  <c r="U311" i="2"/>
  <c r="T311" i="2"/>
  <c r="S311" i="2"/>
  <c r="R311" i="2"/>
  <c r="Q311" i="2"/>
  <c r="P311" i="2"/>
  <c r="O311" i="2"/>
  <c r="N311" i="2"/>
  <c r="M311" i="2"/>
  <c r="H311" i="2"/>
  <c r="W310" i="2"/>
  <c r="V310" i="2"/>
  <c r="U310" i="2"/>
  <c r="T310" i="2"/>
  <c r="S310" i="2"/>
  <c r="R310" i="2"/>
  <c r="Q310" i="2"/>
  <c r="P310" i="2"/>
  <c r="O310" i="2"/>
  <c r="N310" i="2"/>
  <c r="M310" i="2"/>
  <c r="H310" i="2"/>
  <c r="W309" i="2"/>
  <c r="V309" i="2"/>
  <c r="U309" i="2"/>
  <c r="T309" i="2"/>
  <c r="S309" i="2"/>
  <c r="R309" i="2"/>
  <c r="Q309" i="2"/>
  <c r="P309" i="2"/>
  <c r="O309" i="2"/>
  <c r="N309" i="2"/>
  <c r="M309" i="2"/>
  <c r="H309" i="2"/>
  <c r="W308" i="2"/>
  <c r="V308" i="2"/>
  <c r="U308" i="2"/>
  <c r="T308" i="2"/>
  <c r="S308" i="2"/>
  <c r="R308" i="2"/>
  <c r="Q308" i="2"/>
  <c r="P308" i="2"/>
  <c r="O308" i="2"/>
  <c r="N308" i="2"/>
  <c r="M308" i="2"/>
  <c r="H308" i="2"/>
  <c r="W307" i="2"/>
  <c r="V307" i="2"/>
  <c r="U307" i="2"/>
  <c r="T307" i="2"/>
  <c r="S307" i="2"/>
  <c r="R307" i="2"/>
  <c r="Q307" i="2"/>
  <c r="P307" i="2"/>
  <c r="O307" i="2"/>
  <c r="N307" i="2"/>
  <c r="M307" i="2"/>
  <c r="H307" i="2"/>
  <c r="W306" i="2"/>
  <c r="V306" i="2"/>
  <c r="U306" i="2"/>
  <c r="T306" i="2"/>
  <c r="S306" i="2"/>
  <c r="R306" i="2"/>
  <c r="Q306" i="2"/>
  <c r="P306" i="2"/>
  <c r="O306" i="2"/>
  <c r="N306" i="2"/>
  <c r="M306" i="2"/>
  <c r="H306" i="2"/>
  <c r="W305" i="2"/>
  <c r="V305" i="2"/>
  <c r="U305" i="2"/>
  <c r="T305" i="2"/>
  <c r="S305" i="2"/>
  <c r="R305" i="2"/>
  <c r="Q305" i="2"/>
  <c r="P305" i="2"/>
  <c r="O305" i="2"/>
  <c r="N305" i="2"/>
  <c r="M305" i="2"/>
  <c r="H305" i="2"/>
  <c r="W304" i="2"/>
  <c r="V304" i="2"/>
  <c r="U304" i="2"/>
  <c r="T304" i="2"/>
  <c r="S304" i="2"/>
  <c r="R304" i="2"/>
  <c r="Q304" i="2"/>
  <c r="P304" i="2"/>
  <c r="O304" i="2"/>
  <c r="N304" i="2"/>
  <c r="M304" i="2"/>
  <c r="H304" i="2"/>
  <c r="W303" i="2"/>
  <c r="V303" i="2"/>
  <c r="U303" i="2"/>
  <c r="T303" i="2"/>
  <c r="S303" i="2"/>
  <c r="R303" i="2"/>
  <c r="Q303" i="2"/>
  <c r="P303" i="2"/>
  <c r="O303" i="2"/>
  <c r="N303" i="2"/>
  <c r="M303" i="2"/>
  <c r="H303" i="2"/>
  <c r="W302" i="2"/>
  <c r="V302" i="2"/>
  <c r="U302" i="2"/>
  <c r="T302" i="2"/>
  <c r="S302" i="2"/>
  <c r="R302" i="2"/>
  <c r="Q302" i="2"/>
  <c r="P302" i="2"/>
  <c r="O302" i="2"/>
  <c r="N302" i="2"/>
  <c r="M302" i="2"/>
  <c r="H302" i="2"/>
  <c r="W301" i="2"/>
  <c r="V301" i="2"/>
  <c r="U301" i="2"/>
  <c r="T301" i="2"/>
  <c r="S301" i="2"/>
  <c r="R301" i="2"/>
  <c r="Q301" i="2"/>
  <c r="P301" i="2"/>
  <c r="O301" i="2"/>
  <c r="N301" i="2"/>
  <c r="M301" i="2"/>
  <c r="H301" i="2"/>
  <c r="W300" i="2"/>
  <c r="V300" i="2"/>
  <c r="U300" i="2"/>
  <c r="T300" i="2"/>
  <c r="S300" i="2"/>
  <c r="R300" i="2"/>
  <c r="Q300" i="2"/>
  <c r="P300" i="2"/>
  <c r="O300" i="2"/>
  <c r="N300" i="2"/>
  <c r="M300" i="2"/>
  <c r="H300" i="2"/>
  <c r="W299" i="2"/>
  <c r="V299" i="2"/>
  <c r="U299" i="2"/>
  <c r="T299" i="2"/>
  <c r="S299" i="2"/>
  <c r="R299" i="2"/>
  <c r="Q299" i="2"/>
  <c r="P299" i="2"/>
  <c r="O299" i="2"/>
  <c r="N299" i="2"/>
  <c r="M299" i="2"/>
  <c r="H299" i="2"/>
  <c r="W298" i="2"/>
  <c r="V298" i="2"/>
  <c r="U298" i="2"/>
  <c r="T298" i="2"/>
  <c r="S298" i="2"/>
  <c r="R298" i="2"/>
  <c r="Q298" i="2"/>
  <c r="P298" i="2"/>
  <c r="O298" i="2"/>
  <c r="N298" i="2"/>
  <c r="M298" i="2"/>
  <c r="H298" i="2"/>
  <c r="W297" i="2"/>
  <c r="V297" i="2"/>
  <c r="U297" i="2"/>
  <c r="T297" i="2"/>
  <c r="S297" i="2"/>
  <c r="R297" i="2"/>
  <c r="Q297" i="2"/>
  <c r="P297" i="2"/>
  <c r="O297" i="2"/>
  <c r="N297" i="2"/>
  <c r="M297" i="2"/>
  <c r="H297" i="2"/>
  <c r="W296" i="2"/>
  <c r="V296" i="2"/>
  <c r="U296" i="2"/>
  <c r="T296" i="2"/>
  <c r="S296" i="2"/>
  <c r="R296" i="2"/>
  <c r="Q296" i="2"/>
  <c r="P296" i="2"/>
  <c r="O296" i="2"/>
  <c r="N296" i="2"/>
  <c r="M296" i="2"/>
  <c r="H296" i="2"/>
  <c r="W295" i="2"/>
  <c r="V295" i="2"/>
  <c r="U295" i="2"/>
  <c r="T295" i="2"/>
  <c r="S295" i="2"/>
  <c r="R295" i="2"/>
  <c r="Q295" i="2"/>
  <c r="P295" i="2"/>
  <c r="O295" i="2"/>
  <c r="N295" i="2"/>
  <c r="M295" i="2"/>
  <c r="H295" i="2"/>
  <c r="W294" i="2"/>
  <c r="V294" i="2"/>
  <c r="U294" i="2"/>
  <c r="T294" i="2"/>
  <c r="S294" i="2"/>
  <c r="R294" i="2"/>
  <c r="Q294" i="2"/>
  <c r="P294" i="2"/>
  <c r="O294" i="2"/>
  <c r="N294" i="2"/>
  <c r="M294" i="2"/>
  <c r="H294" i="2"/>
  <c r="W293" i="2"/>
  <c r="V293" i="2"/>
  <c r="U293" i="2"/>
  <c r="T293" i="2"/>
  <c r="S293" i="2"/>
  <c r="R293" i="2"/>
  <c r="Q293" i="2"/>
  <c r="P293" i="2"/>
  <c r="O293" i="2"/>
  <c r="N293" i="2"/>
  <c r="M293" i="2"/>
  <c r="H293" i="2"/>
  <c r="W292" i="2"/>
  <c r="V292" i="2"/>
  <c r="U292" i="2"/>
  <c r="T292" i="2"/>
  <c r="S292" i="2"/>
  <c r="R292" i="2"/>
  <c r="Q292" i="2"/>
  <c r="P292" i="2"/>
  <c r="O292" i="2"/>
  <c r="N292" i="2"/>
  <c r="M292" i="2"/>
  <c r="H292" i="2"/>
  <c r="W291" i="2"/>
  <c r="V291" i="2"/>
  <c r="U291" i="2"/>
  <c r="T291" i="2"/>
  <c r="S291" i="2"/>
  <c r="R291" i="2"/>
  <c r="Q291" i="2"/>
  <c r="P291" i="2"/>
  <c r="O291" i="2"/>
  <c r="N291" i="2"/>
  <c r="M291" i="2"/>
  <c r="H291" i="2"/>
  <c r="W290" i="2"/>
  <c r="V290" i="2"/>
  <c r="U290" i="2"/>
  <c r="T290" i="2"/>
  <c r="S290" i="2"/>
  <c r="R290" i="2"/>
  <c r="Q290" i="2"/>
  <c r="P290" i="2"/>
  <c r="O290" i="2"/>
  <c r="N290" i="2"/>
  <c r="M290" i="2"/>
  <c r="H290" i="2"/>
  <c r="W289" i="2"/>
  <c r="V289" i="2"/>
  <c r="U289" i="2"/>
  <c r="T289" i="2"/>
  <c r="S289" i="2"/>
  <c r="R289" i="2"/>
  <c r="Q289" i="2"/>
  <c r="P289" i="2"/>
  <c r="O289" i="2"/>
  <c r="N289" i="2"/>
  <c r="M289" i="2"/>
  <c r="H289" i="2"/>
  <c r="W288" i="2"/>
  <c r="V288" i="2"/>
  <c r="U288" i="2"/>
  <c r="T288" i="2"/>
  <c r="S288" i="2"/>
  <c r="R288" i="2"/>
  <c r="Q288" i="2"/>
  <c r="P288" i="2"/>
  <c r="O288" i="2"/>
  <c r="N288" i="2"/>
  <c r="M288" i="2"/>
  <c r="H288" i="2"/>
  <c r="W287" i="2"/>
  <c r="V287" i="2"/>
  <c r="U287" i="2"/>
  <c r="T287" i="2"/>
  <c r="S287" i="2"/>
  <c r="R287" i="2"/>
  <c r="Q287" i="2"/>
  <c r="P287" i="2"/>
  <c r="O287" i="2"/>
  <c r="N287" i="2"/>
  <c r="M287" i="2"/>
  <c r="H287" i="2"/>
  <c r="W286" i="2"/>
  <c r="V286" i="2"/>
  <c r="U286" i="2"/>
  <c r="T286" i="2"/>
  <c r="S286" i="2"/>
  <c r="R286" i="2"/>
  <c r="Q286" i="2"/>
  <c r="P286" i="2"/>
  <c r="O286" i="2"/>
  <c r="N286" i="2"/>
  <c r="M286" i="2"/>
  <c r="H286" i="2"/>
  <c r="W285" i="2"/>
  <c r="V285" i="2"/>
  <c r="U285" i="2"/>
  <c r="T285" i="2"/>
  <c r="S285" i="2"/>
  <c r="R285" i="2"/>
  <c r="Q285" i="2"/>
  <c r="P285" i="2"/>
  <c r="O285" i="2"/>
  <c r="N285" i="2"/>
  <c r="M285" i="2"/>
  <c r="H285" i="2"/>
  <c r="W284" i="2"/>
  <c r="V284" i="2"/>
  <c r="U284" i="2"/>
  <c r="T284" i="2"/>
  <c r="S284" i="2"/>
  <c r="R284" i="2"/>
  <c r="Q284" i="2"/>
  <c r="P284" i="2"/>
  <c r="O284" i="2"/>
  <c r="N284" i="2"/>
  <c r="M284" i="2"/>
  <c r="H284" i="2"/>
  <c r="W283" i="2"/>
  <c r="V283" i="2"/>
  <c r="U283" i="2"/>
  <c r="T283" i="2"/>
  <c r="S283" i="2"/>
  <c r="R283" i="2"/>
  <c r="Q283" i="2"/>
  <c r="P283" i="2"/>
  <c r="O283" i="2"/>
  <c r="N283" i="2"/>
  <c r="M283" i="2"/>
  <c r="H283" i="2"/>
  <c r="W282" i="2"/>
  <c r="V282" i="2"/>
  <c r="U282" i="2"/>
  <c r="T282" i="2"/>
  <c r="S282" i="2"/>
  <c r="R282" i="2"/>
  <c r="Q282" i="2"/>
  <c r="P282" i="2"/>
  <c r="O282" i="2"/>
  <c r="N282" i="2"/>
  <c r="M282" i="2"/>
  <c r="H282" i="2"/>
  <c r="W281" i="2"/>
  <c r="V281" i="2"/>
  <c r="U281" i="2"/>
  <c r="T281" i="2"/>
  <c r="S281" i="2"/>
  <c r="R281" i="2"/>
  <c r="Q281" i="2"/>
  <c r="P281" i="2"/>
  <c r="O281" i="2"/>
  <c r="N281" i="2"/>
  <c r="M281" i="2"/>
  <c r="H281" i="2"/>
  <c r="W280" i="2"/>
  <c r="V280" i="2"/>
  <c r="U280" i="2"/>
  <c r="T280" i="2"/>
  <c r="S280" i="2"/>
  <c r="R280" i="2"/>
  <c r="Q280" i="2"/>
  <c r="P280" i="2"/>
  <c r="O280" i="2"/>
  <c r="N280" i="2"/>
  <c r="M280" i="2"/>
  <c r="H280" i="2"/>
  <c r="W279" i="2"/>
  <c r="V279" i="2"/>
  <c r="U279" i="2"/>
  <c r="T279" i="2"/>
  <c r="S279" i="2"/>
  <c r="R279" i="2"/>
  <c r="Q279" i="2"/>
  <c r="P279" i="2"/>
  <c r="O279" i="2"/>
  <c r="N279" i="2"/>
  <c r="M279" i="2"/>
  <c r="H279" i="2"/>
  <c r="W278" i="2"/>
  <c r="V278" i="2"/>
  <c r="U278" i="2"/>
  <c r="T278" i="2"/>
  <c r="S278" i="2"/>
  <c r="R278" i="2"/>
  <c r="Q278" i="2"/>
  <c r="P278" i="2"/>
  <c r="O278" i="2"/>
  <c r="N278" i="2"/>
  <c r="M278" i="2"/>
  <c r="H278" i="2"/>
  <c r="W277" i="2"/>
  <c r="V277" i="2"/>
  <c r="U277" i="2"/>
  <c r="T277" i="2"/>
  <c r="S277" i="2"/>
  <c r="R277" i="2"/>
  <c r="Q277" i="2"/>
  <c r="P277" i="2"/>
  <c r="O277" i="2"/>
  <c r="N277" i="2"/>
  <c r="M277" i="2"/>
  <c r="H277" i="2"/>
  <c r="W276" i="2"/>
  <c r="V276" i="2"/>
  <c r="U276" i="2"/>
  <c r="T276" i="2"/>
  <c r="S276" i="2"/>
  <c r="R276" i="2"/>
  <c r="Q276" i="2"/>
  <c r="P276" i="2"/>
  <c r="O276" i="2"/>
  <c r="N276" i="2"/>
  <c r="M276" i="2"/>
  <c r="H276" i="2"/>
  <c r="W275" i="2"/>
  <c r="V275" i="2"/>
  <c r="U275" i="2"/>
  <c r="T275" i="2"/>
  <c r="S275" i="2"/>
  <c r="R275" i="2"/>
  <c r="Q275" i="2"/>
  <c r="P275" i="2"/>
  <c r="O275" i="2"/>
  <c r="N275" i="2"/>
  <c r="M275" i="2"/>
  <c r="H275" i="2"/>
  <c r="W274" i="2"/>
  <c r="V274" i="2"/>
  <c r="U274" i="2"/>
  <c r="T274" i="2"/>
  <c r="S274" i="2"/>
  <c r="R274" i="2"/>
  <c r="Q274" i="2"/>
  <c r="P274" i="2"/>
  <c r="O274" i="2"/>
  <c r="N274" i="2"/>
  <c r="M274" i="2"/>
  <c r="H274" i="2"/>
  <c r="W273" i="2"/>
  <c r="V273" i="2"/>
  <c r="U273" i="2"/>
  <c r="T273" i="2"/>
  <c r="S273" i="2"/>
  <c r="R273" i="2"/>
  <c r="Q273" i="2"/>
  <c r="P273" i="2"/>
  <c r="O273" i="2"/>
  <c r="N273" i="2"/>
  <c r="M273" i="2"/>
  <c r="H273" i="2"/>
  <c r="W272" i="2"/>
  <c r="V272" i="2"/>
  <c r="U272" i="2"/>
  <c r="T272" i="2"/>
  <c r="S272" i="2"/>
  <c r="R272" i="2"/>
  <c r="Q272" i="2"/>
  <c r="P272" i="2"/>
  <c r="O272" i="2"/>
  <c r="N272" i="2"/>
  <c r="M272" i="2"/>
  <c r="H272" i="2"/>
  <c r="W271" i="2"/>
  <c r="V271" i="2"/>
  <c r="U271" i="2"/>
  <c r="T271" i="2"/>
  <c r="S271" i="2"/>
  <c r="R271" i="2"/>
  <c r="Q271" i="2"/>
  <c r="P271" i="2"/>
  <c r="O271" i="2"/>
  <c r="N271" i="2"/>
  <c r="M271" i="2"/>
  <c r="H271" i="2"/>
  <c r="W270" i="2"/>
  <c r="V270" i="2"/>
  <c r="U270" i="2"/>
  <c r="T270" i="2"/>
  <c r="S270" i="2"/>
  <c r="R270" i="2"/>
  <c r="Q270" i="2"/>
  <c r="P270" i="2"/>
  <c r="O270" i="2"/>
  <c r="N270" i="2"/>
  <c r="M270" i="2"/>
  <c r="H270" i="2"/>
  <c r="W269" i="2"/>
  <c r="V269" i="2"/>
  <c r="U269" i="2"/>
  <c r="T269" i="2"/>
  <c r="S269" i="2"/>
  <c r="R269" i="2"/>
  <c r="Q269" i="2"/>
  <c r="P269" i="2"/>
  <c r="O269" i="2"/>
  <c r="N269" i="2"/>
  <c r="M269" i="2"/>
  <c r="H269" i="2"/>
  <c r="W268" i="2"/>
  <c r="V268" i="2"/>
  <c r="U268" i="2"/>
  <c r="T268" i="2"/>
  <c r="S268" i="2"/>
  <c r="R268" i="2"/>
  <c r="Q268" i="2"/>
  <c r="P268" i="2"/>
  <c r="O268" i="2"/>
  <c r="N268" i="2"/>
  <c r="M268" i="2"/>
  <c r="H268" i="2"/>
  <c r="W267" i="2"/>
  <c r="V267" i="2"/>
  <c r="U267" i="2"/>
  <c r="T267" i="2"/>
  <c r="S267" i="2"/>
  <c r="R267" i="2"/>
  <c r="Q267" i="2"/>
  <c r="P267" i="2"/>
  <c r="O267" i="2"/>
  <c r="N267" i="2"/>
  <c r="M267" i="2"/>
  <c r="H267" i="2"/>
  <c r="W266" i="2"/>
  <c r="V266" i="2"/>
  <c r="U266" i="2"/>
  <c r="T266" i="2"/>
  <c r="S266" i="2"/>
  <c r="R266" i="2"/>
  <c r="Q266" i="2"/>
  <c r="P266" i="2"/>
  <c r="O266" i="2"/>
  <c r="N266" i="2"/>
  <c r="M266" i="2"/>
  <c r="H266" i="2"/>
  <c r="W265" i="2"/>
  <c r="V265" i="2"/>
  <c r="U265" i="2"/>
  <c r="T265" i="2"/>
  <c r="S265" i="2"/>
  <c r="R265" i="2"/>
  <c r="Q265" i="2"/>
  <c r="P265" i="2"/>
  <c r="O265" i="2"/>
  <c r="N265" i="2"/>
  <c r="M265" i="2"/>
  <c r="H265" i="2"/>
  <c r="W264" i="2"/>
  <c r="V264" i="2"/>
  <c r="U264" i="2"/>
  <c r="T264" i="2"/>
  <c r="S264" i="2"/>
  <c r="R264" i="2"/>
  <c r="Q264" i="2"/>
  <c r="P264" i="2"/>
  <c r="O264" i="2"/>
  <c r="N264" i="2"/>
  <c r="M264" i="2"/>
  <c r="H264" i="2"/>
  <c r="W263" i="2"/>
  <c r="V263" i="2"/>
  <c r="U263" i="2"/>
  <c r="T263" i="2"/>
  <c r="S263" i="2"/>
  <c r="R263" i="2"/>
  <c r="Q263" i="2"/>
  <c r="P263" i="2"/>
  <c r="O263" i="2"/>
  <c r="N263" i="2"/>
  <c r="M263" i="2"/>
  <c r="H263" i="2"/>
  <c r="W262" i="2"/>
  <c r="V262" i="2"/>
  <c r="U262" i="2"/>
  <c r="T262" i="2"/>
  <c r="S262" i="2"/>
  <c r="R262" i="2"/>
  <c r="Q262" i="2"/>
  <c r="P262" i="2"/>
  <c r="O262" i="2"/>
  <c r="N262" i="2"/>
  <c r="M262" i="2"/>
  <c r="H262" i="2"/>
  <c r="W261" i="2"/>
  <c r="V261" i="2"/>
  <c r="U261" i="2"/>
  <c r="T261" i="2"/>
  <c r="S261" i="2"/>
  <c r="R261" i="2"/>
  <c r="Q261" i="2"/>
  <c r="P261" i="2"/>
  <c r="O261" i="2"/>
  <c r="N261" i="2"/>
  <c r="M261" i="2"/>
  <c r="H261" i="2"/>
  <c r="W260" i="2"/>
  <c r="V260" i="2"/>
  <c r="U260" i="2"/>
  <c r="T260" i="2"/>
  <c r="S260" i="2"/>
  <c r="R260" i="2"/>
  <c r="Q260" i="2"/>
  <c r="P260" i="2"/>
  <c r="O260" i="2"/>
  <c r="N260" i="2"/>
  <c r="M260" i="2"/>
  <c r="H260" i="2"/>
  <c r="W259" i="2"/>
  <c r="V259" i="2"/>
  <c r="U259" i="2"/>
  <c r="T259" i="2"/>
  <c r="S259" i="2"/>
  <c r="R259" i="2"/>
  <c r="Q259" i="2"/>
  <c r="P259" i="2"/>
  <c r="O259" i="2"/>
  <c r="N259" i="2"/>
  <c r="M259" i="2"/>
  <c r="H259" i="2"/>
  <c r="W258" i="2"/>
  <c r="V258" i="2"/>
  <c r="U258" i="2"/>
  <c r="T258" i="2"/>
  <c r="S258" i="2"/>
  <c r="R258" i="2"/>
  <c r="Q258" i="2"/>
  <c r="P258" i="2"/>
  <c r="O258" i="2"/>
  <c r="N258" i="2"/>
  <c r="M258" i="2"/>
  <c r="H258" i="2"/>
  <c r="W257" i="2"/>
  <c r="V257" i="2"/>
  <c r="U257" i="2"/>
  <c r="T257" i="2"/>
  <c r="S257" i="2"/>
  <c r="R257" i="2"/>
  <c r="Q257" i="2"/>
  <c r="P257" i="2"/>
  <c r="O257" i="2"/>
  <c r="N257" i="2"/>
  <c r="M257" i="2"/>
  <c r="H257" i="2"/>
  <c r="W256" i="2"/>
  <c r="V256" i="2"/>
  <c r="U256" i="2"/>
  <c r="T256" i="2"/>
  <c r="S256" i="2"/>
  <c r="R256" i="2"/>
  <c r="Q256" i="2"/>
  <c r="P256" i="2"/>
  <c r="O256" i="2"/>
  <c r="N256" i="2"/>
  <c r="M256" i="2"/>
  <c r="H256" i="2"/>
  <c r="W255" i="2"/>
  <c r="V255" i="2"/>
  <c r="U255" i="2"/>
  <c r="T255" i="2"/>
  <c r="S255" i="2"/>
  <c r="R255" i="2"/>
  <c r="Q255" i="2"/>
  <c r="P255" i="2"/>
  <c r="O255" i="2"/>
  <c r="N255" i="2"/>
  <c r="M255" i="2"/>
  <c r="H255" i="2"/>
  <c r="W254" i="2"/>
  <c r="V254" i="2"/>
  <c r="U254" i="2"/>
  <c r="T254" i="2"/>
  <c r="S254" i="2"/>
  <c r="R254" i="2"/>
  <c r="Q254" i="2"/>
  <c r="P254" i="2"/>
  <c r="O254" i="2"/>
  <c r="N254" i="2"/>
  <c r="M254" i="2"/>
  <c r="H254" i="2"/>
  <c r="W253" i="2"/>
  <c r="V253" i="2"/>
  <c r="U253" i="2"/>
  <c r="T253" i="2"/>
  <c r="S253" i="2"/>
  <c r="R253" i="2"/>
  <c r="Q253" i="2"/>
  <c r="P253" i="2"/>
  <c r="O253" i="2"/>
  <c r="N253" i="2"/>
  <c r="M253" i="2"/>
  <c r="H253" i="2"/>
  <c r="W252" i="2"/>
  <c r="V252" i="2"/>
  <c r="U252" i="2"/>
  <c r="T252" i="2"/>
  <c r="S252" i="2"/>
  <c r="R252" i="2"/>
  <c r="Q252" i="2"/>
  <c r="P252" i="2"/>
  <c r="O252" i="2"/>
  <c r="N252" i="2"/>
  <c r="M252" i="2"/>
  <c r="H252" i="2"/>
  <c r="W251" i="2"/>
  <c r="V251" i="2"/>
  <c r="U251" i="2"/>
  <c r="T251" i="2"/>
  <c r="S251" i="2"/>
  <c r="R251" i="2"/>
  <c r="Q251" i="2"/>
  <c r="P251" i="2"/>
  <c r="O251" i="2"/>
  <c r="N251" i="2"/>
  <c r="M251" i="2"/>
  <c r="H251" i="2"/>
  <c r="W250" i="2"/>
  <c r="V250" i="2"/>
  <c r="U250" i="2"/>
  <c r="T250" i="2"/>
  <c r="S250" i="2"/>
  <c r="R250" i="2"/>
  <c r="Q250" i="2"/>
  <c r="P250" i="2"/>
  <c r="O250" i="2"/>
  <c r="N250" i="2"/>
  <c r="M250" i="2"/>
  <c r="H250" i="2"/>
  <c r="W249" i="2"/>
  <c r="V249" i="2"/>
  <c r="U249" i="2"/>
  <c r="T249" i="2"/>
  <c r="S249" i="2"/>
  <c r="R249" i="2"/>
  <c r="Q249" i="2"/>
  <c r="P249" i="2"/>
  <c r="O249" i="2"/>
  <c r="N249" i="2"/>
  <c r="M249" i="2"/>
  <c r="H249" i="2"/>
  <c r="W248" i="2"/>
  <c r="V248" i="2"/>
  <c r="U248" i="2"/>
  <c r="T248" i="2"/>
  <c r="S248" i="2"/>
  <c r="R248" i="2"/>
  <c r="Q248" i="2"/>
  <c r="P248" i="2"/>
  <c r="O248" i="2"/>
  <c r="N248" i="2"/>
  <c r="M248" i="2"/>
  <c r="H248" i="2"/>
  <c r="W247" i="2"/>
  <c r="V247" i="2"/>
  <c r="U247" i="2"/>
  <c r="T247" i="2"/>
  <c r="S247" i="2"/>
  <c r="R247" i="2"/>
  <c r="Q247" i="2"/>
  <c r="P247" i="2"/>
  <c r="O247" i="2"/>
  <c r="N247" i="2"/>
  <c r="M247" i="2"/>
  <c r="H247" i="2"/>
  <c r="W246" i="2"/>
  <c r="V246" i="2"/>
  <c r="U246" i="2"/>
  <c r="T246" i="2"/>
  <c r="S246" i="2"/>
  <c r="R246" i="2"/>
  <c r="Q246" i="2"/>
  <c r="P246" i="2"/>
  <c r="O246" i="2"/>
  <c r="N246" i="2"/>
  <c r="M246" i="2"/>
  <c r="H246" i="2"/>
  <c r="W245" i="2"/>
  <c r="V245" i="2"/>
  <c r="U245" i="2"/>
  <c r="T245" i="2"/>
  <c r="S245" i="2"/>
  <c r="R245" i="2"/>
  <c r="Q245" i="2"/>
  <c r="P245" i="2"/>
  <c r="O245" i="2"/>
  <c r="N245" i="2"/>
  <c r="M245" i="2"/>
  <c r="H245" i="2"/>
  <c r="W244" i="2"/>
  <c r="V244" i="2"/>
  <c r="U244" i="2"/>
  <c r="T244" i="2"/>
  <c r="S244" i="2"/>
  <c r="R244" i="2"/>
  <c r="Q244" i="2"/>
  <c r="P244" i="2"/>
  <c r="O244" i="2"/>
  <c r="N244" i="2"/>
  <c r="M244" i="2"/>
  <c r="H244" i="2"/>
  <c r="W243" i="2"/>
  <c r="V243" i="2"/>
  <c r="U243" i="2"/>
  <c r="T243" i="2"/>
  <c r="S243" i="2"/>
  <c r="R243" i="2"/>
  <c r="Q243" i="2"/>
  <c r="P243" i="2"/>
  <c r="O243" i="2"/>
  <c r="N243" i="2"/>
  <c r="M243" i="2"/>
  <c r="H243" i="2"/>
  <c r="W242" i="2"/>
  <c r="V242" i="2"/>
  <c r="U242" i="2"/>
  <c r="T242" i="2"/>
  <c r="S242" i="2"/>
  <c r="R242" i="2"/>
  <c r="Q242" i="2"/>
  <c r="P242" i="2"/>
  <c r="O242" i="2"/>
  <c r="N242" i="2"/>
  <c r="M242" i="2"/>
  <c r="H242" i="2"/>
  <c r="W241" i="2"/>
  <c r="V241" i="2"/>
  <c r="U241" i="2"/>
  <c r="T241" i="2"/>
  <c r="S241" i="2"/>
  <c r="R241" i="2"/>
  <c r="Q241" i="2"/>
  <c r="P241" i="2"/>
  <c r="O241" i="2"/>
  <c r="N241" i="2"/>
  <c r="M241" i="2"/>
  <c r="H241" i="2"/>
  <c r="W240" i="2"/>
  <c r="V240" i="2"/>
  <c r="U240" i="2"/>
  <c r="T240" i="2"/>
  <c r="S240" i="2"/>
  <c r="R240" i="2"/>
  <c r="Q240" i="2"/>
  <c r="P240" i="2"/>
  <c r="O240" i="2"/>
  <c r="N240" i="2"/>
  <c r="M240" i="2"/>
  <c r="H240" i="2"/>
  <c r="W239" i="2"/>
  <c r="V239" i="2"/>
  <c r="U239" i="2"/>
  <c r="T239" i="2"/>
  <c r="S239" i="2"/>
  <c r="R239" i="2"/>
  <c r="Q239" i="2"/>
  <c r="P239" i="2"/>
  <c r="O239" i="2"/>
  <c r="N239" i="2"/>
  <c r="M239" i="2"/>
  <c r="H239" i="2"/>
  <c r="W238" i="2"/>
  <c r="V238" i="2"/>
  <c r="U238" i="2"/>
  <c r="T238" i="2"/>
  <c r="S238" i="2"/>
  <c r="R238" i="2"/>
  <c r="Q238" i="2"/>
  <c r="P238" i="2"/>
  <c r="O238" i="2"/>
  <c r="N238" i="2"/>
  <c r="M238" i="2"/>
  <c r="H238" i="2"/>
  <c r="W237" i="2"/>
  <c r="V237" i="2"/>
  <c r="U237" i="2"/>
  <c r="T237" i="2"/>
  <c r="S237" i="2"/>
  <c r="R237" i="2"/>
  <c r="Q237" i="2"/>
  <c r="P237" i="2"/>
  <c r="O237" i="2"/>
  <c r="N237" i="2"/>
  <c r="M237" i="2"/>
  <c r="H237" i="2"/>
  <c r="W236" i="2"/>
  <c r="V236" i="2"/>
  <c r="U236" i="2"/>
  <c r="T236" i="2"/>
  <c r="S236" i="2"/>
  <c r="R236" i="2"/>
  <c r="Q236" i="2"/>
  <c r="P236" i="2"/>
  <c r="O236" i="2"/>
  <c r="N236" i="2"/>
  <c r="M236" i="2"/>
  <c r="H236" i="2"/>
  <c r="W235" i="2"/>
  <c r="V235" i="2"/>
  <c r="U235" i="2"/>
  <c r="T235" i="2"/>
  <c r="S235" i="2"/>
  <c r="R235" i="2"/>
  <c r="Q235" i="2"/>
  <c r="P235" i="2"/>
  <c r="O235" i="2"/>
  <c r="N235" i="2"/>
  <c r="M235" i="2"/>
  <c r="H235" i="2"/>
  <c r="W234" i="2"/>
  <c r="V234" i="2"/>
  <c r="U234" i="2"/>
  <c r="T234" i="2"/>
  <c r="S234" i="2"/>
  <c r="R234" i="2"/>
  <c r="Q234" i="2"/>
  <c r="P234" i="2"/>
  <c r="O234" i="2"/>
  <c r="N234" i="2"/>
  <c r="M234" i="2"/>
  <c r="H234" i="2"/>
  <c r="W233" i="2"/>
  <c r="V233" i="2"/>
  <c r="U233" i="2"/>
  <c r="T233" i="2"/>
  <c r="S233" i="2"/>
  <c r="R233" i="2"/>
  <c r="Q233" i="2"/>
  <c r="P233" i="2"/>
  <c r="O233" i="2"/>
  <c r="N233" i="2"/>
  <c r="M233" i="2"/>
  <c r="H233" i="2"/>
  <c r="W232" i="2"/>
  <c r="V232" i="2"/>
  <c r="U232" i="2"/>
  <c r="T232" i="2"/>
  <c r="S232" i="2"/>
  <c r="R232" i="2"/>
  <c r="Q232" i="2"/>
  <c r="P232" i="2"/>
  <c r="O232" i="2"/>
  <c r="N232" i="2"/>
  <c r="M232" i="2"/>
  <c r="H232" i="2"/>
  <c r="W231" i="2"/>
  <c r="V231" i="2"/>
  <c r="U231" i="2"/>
  <c r="T231" i="2"/>
  <c r="S231" i="2"/>
  <c r="R231" i="2"/>
  <c r="Q231" i="2"/>
  <c r="P231" i="2"/>
  <c r="O231" i="2"/>
  <c r="N231" i="2"/>
  <c r="M231" i="2"/>
  <c r="H231" i="2"/>
  <c r="W230" i="2"/>
  <c r="V230" i="2"/>
  <c r="U230" i="2"/>
  <c r="T230" i="2"/>
  <c r="S230" i="2"/>
  <c r="R230" i="2"/>
  <c r="Q230" i="2"/>
  <c r="P230" i="2"/>
  <c r="O230" i="2"/>
  <c r="N230" i="2"/>
  <c r="M230" i="2"/>
  <c r="H230" i="2"/>
  <c r="W229" i="2"/>
  <c r="V229" i="2"/>
  <c r="U229" i="2"/>
  <c r="T229" i="2"/>
  <c r="S229" i="2"/>
  <c r="R229" i="2"/>
  <c r="Q229" i="2"/>
  <c r="P229" i="2"/>
  <c r="O229" i="2"/>
  <c r="N229" i="2"/>
  <c r="M229" i="2"/>
  <c r="H229" i="2"/>
  <c r="W228" i="2"/>
  <c r="V228" i="2"/>
  <c r="U228" i="2"/>
  <c r="T228" i="2"/>
  <c r="S228" i="2"/>
  <c r="R228" i="2"/>
  <c r="Q228" i="2"/>
  <c r="P228" i="2"/>
  <c r="O228" i="2"/>
  <c r="N228" i="2"/>
  <c r="M228" i="2"/>
  <c r="H228" i="2"/>
  <c r="W227" i="2"/>
  <c r="V227" i="2"/>
  <c r="U227" i="2"/>
  <c r="T227" i="2"/>
  <c r="S227" i="2"/>
  <c r="R227" i="2"/>
  <c r="Q227" i="2"/>
  <c r="P227" i="2"/>
  <c r="O227" i="2"/>
  <c r="N227" i="2"/>
  <c r="M227" i="2"/>
  <c r="H227" i="2"/>
  <c r="W226" i="2"/>
  <c r="V226" i="2"/>
  <c r="U226" i="2"/>
  <c r="T226" i="2"/>
  <c r="S226" i="2"/>
  <c r="R226" i="2"/>
  <c r="Q226" i="2"/>
  <c r="P226" i="2"/>
  <c r="O226" i="2"/>
  <c r="N226" i="2"/>
  <c r="M226" i="2"/>
  <c r="H226" i="2"/>
  <c r="W225" i="2"/>
  <c r="V225" i="2"/>
  <c r="U225" i="2"/>
  <c r="T225" i="2"/>
  <c r="S225" i="2"/>
  <c r="R225" i="2"/>
  <c r="Q225" i="2"/>
  <c r="P225" i="2"/>
  <c r="O225" i="2"/>
  <c r="N225" i="2"/>
  <c r="M225" i="2"/>
  <c r="H225" i="2"/>
  <c r="W224" i="2"/>
  <c r="V224" i="2"/>
  <c r="U224" i="2"/>
  <c r="T224" i="2"/>
  <c r="S224" i="2"/>
  <c r="R224" i="2"/>
  <c r="Q224" i="2"/>
  <c r="P224" i="2"/>
  <c r="O224" i="2"/>
  <c r="N224" i="2"/>
  <c r="M224" i="2"/>
  <c r="H224" i="2"/>
  <c r="W223" i="2"/>
  <c r="V223" i="2"/>
  <c r="U223" i="2"/>
  <c r="T223" i="2"/>
  <c r="S223" i="2"/>
  <c r="R223" i="2"/>
  <c r="Q223" i="2"/>
  <c r="P223" i="2"/>
  <c r="O223" i="2"/>
  <c r="N223" i="2"/>
  <c r="M223" i="2"/>
  <c r="H223" i="2"/>
  <c r="W222" i="2"/>
  <c r="V222" i="2"/>
  <c r="U222" i="2"/>
  <c r="T222" i="2"/>
  <c r="S222" i="2"/>
  <c r="R222" i="2"/>
  <c r="Q222" i="2"/>
  <c r="P222" i="2"/>
  <c r="O222" i="2"/>
  <c r="N222" i="2"/>
  <c r="M222" i="2"/>
  <c r="H222" i="2"/>
  <c r="W221" i="2"/>
  <c r="V221" i="2"/>
  <c r="U221" i="2"/>
  <c r="T221" i="2"/>
  <c r="S221" i="2"/>
  <c r="R221" i="2"/>
  <c r="Q221" i="2"/>
  <c r="P221" i="2"/>
  <c r="O221" i="2"/>
  <c r="N221" i="2"/>
  <c r="M221" i="2"/>
  <c r="H221" i="2"/>
  <c r="W220" i="2"/>
  <c r="V220" i="2"/>
  <c r="U220" i="2"/>
  <c r="T220" i="2"/>
  <c r="S220" i="2"/>
  <c r="R220" i="2"/>
  <c r="Q220" i="2"/>
  <c r="P220" i="2"/>
  <c r="O220" i="2"/>
  <c r="N220" i="2"/>
  <c r="M220" i="2"/>
  <c r="H220" i="2"/>
  <c r="W219" i="2"/>
  <c r="V219" i="2"/>
  <c r="U219" i="2"/>
  <c r="T219" i="2"/>
  <c r="S219" i="2"/>
  <c r="R219" i="2"/>
  <c r="Q219" i="2"/>
  <c r="P219" i="2"/>
  <c r="O219" i="2"/>
  <c r="N219" i="2"/>
  <c r="M219" i="2"/>
  <c r="H219" i="2"/>
  <c r="W218" i="2"/>
  <c r="V218" i="2"/>
  <c r="U218" i="2"/>
  <c r="T218" i="2"/>
  <c r="S218" i="2"/>
  <c r="R218" i="2"/>
  <c r="Q218" i="2"/>
  <c r="P218" i="2"/>
  <c r="O218" i="2"/>
  <c r="N218" i="2"/>
  <c r="M218" i="2"/>
  <c r="H218" i="2"/>
  <c r="W217" i="2"/>
  <c r="V217" i="2"/>
  <c r="U217" i="2"/>
  <c r="T217" i="2"/>
  <c r="S217" i="2"/>
  <c r="R217" i="2"/>
  <c r="Q217" i="2"/>
  <c r="P217" i="2"/>
  <c r="O217" i="2"/>
  <c r="N217" i="2"/>
  <c r="M217" i="2"/>
  <c r="H217" i="2"/>
  <c r="W216" i="2"/>
  <c r="V216" i="2"/>
  <c r="U216" i="2"/>
  <c r="T216" i="2"/>
  <c r="S216" i="2"/>
  <c r="R216" i="2"/>
  <c r="Q216" i="2"/>
  <c r="P216" i="2"/>
  <c r="O216" i="2"/>
  <c r="N216" i="2"/>
  <c r="M216" i="2"/>
  <c r="H216" i="2"/>
  <c r="W215" i="2"/>
  <c r="V215" i="2"/>
  <c r="U215" i="2"/>
  <c r="T215" i="2"/>
  <c r="S215" i="2"/>
  <c r="R215" i="2"/>
  <c r="Q215" i="2"/>
  <c r="P215" i="2"/>
  <c r="O215" i="2"/>
  <c r="N215" i="2"/>
  <c r="M215" i="2"/>
  <c r="H215" i="2"/>
  <c r="W214" i="2"/>
  <c r="V214" i="2"/>
  <c r="U214" i="2"/>
  <c r="T214" i="2"/>
  <c r="S214" i="2"/>
  <c r="R214" i="2"/>
  <c r="Q214" i="2"/>
  <c r="P214" i="2"/>
  <c r="O214" i="2"/>
  <c r="N214" i="2"/>
  <c r="M214" i="2"/>
  <c r="H214" i="2"/>
  <c r="W213" i="2"/>
  <c r="V213" i="2"/>
  <c r="U213" i="2"/>
  <c r="T213" i="2"/>
  <c r="S213" i="2"/>
  <c r="R213" i="2"/>
  <c r="Q213" i="2"/>
  <c r="P213" i="2"/>
  <c r="O213" i="2"/>
  <c r="N213" i="2"/>
  <c r="M213" i="2"/>
  <c r="H213" i="2"/>
  <c r="W212" i="2"/>
  <c r="V212" i="2"/>
  <c r="U212" i="2"/>
  <c r="T212" i="2"/>
  <c r="S212" i="2"/>
  <c r="R212" i="2"/>
  <c r="Q212" i="2"/>
  <c r="P212" i="2"/>
  <c r="O212" i="2"/>
  <c r="N212" i="2"/>
  <c r="M212" i="2"/>
  <c r="H212" i="2"/>
  <c r="W211" i="2"/>
  <c r="V211" i="2"/>
  <c r="U211" i="2"/>
  <c r="T211" i="2"/>
  <c r="S211" i="2"/>
  <c r="R211" i="2"/>
  <c r="Q211" i="2"/>
  <c r="P211" i="2"/>
  <c r="O211" i="2"/>
  <c r="N211" i="2"/>
  <c r="M211" i="2"/>
  <c r="H211" i="2"/>
  <c r="W210" i="2"/>
  <c r="V210" i="2"/>
  <c r="U210" i="2"/>
  <c r="T210" i="2"/>
  <c r="S210" i="2"/>
  <c r="R210" i="2"/>
  <c r="Q210" i="2"/>
  <c r="P210" i="2"/>
  <c r="O210" i="2"/>
  <c r="N210" i="2"/>
  <c r="M210" i="2"/>
  <c r="H210" i="2"/>
  <c r="W209" i="2"/>
  <c r="V209" i="2"/>
  <c r="U209" i="2"/>
  <c r="T209" i="2"/>
  <c r="S209" i="2"/>
  <c r="R209" i="2"/>
  <c r="Q209" i="2"/>
  <c r="P209" i="2"/>
  <c r="O209" i="2"/>
  <c r="N209" i="2"/>
  <c r="M209" i="2"/>
  <c r="H209" i="2"/>
  <c r="W208" i="2"/>
  <c r="V208" i="2"/>
  <c r="U208" i="2"/>
  <c r="T208" i="2"/>
  <c r="S208" i="2"/>
  <c r="R208" i="2"/>
  <c r="Q208" i="2"/>
  <c r="P208" i="2"/>
  <c r="O208" i="2"/>
  <c r="N208" i="2"/>
  <c r="M208" i="2"/>
  <c r="H208" i="2"/>
  <c r="W207" i="2"/>
  <c r="V207" i="2"/>
  <c r="U207" i="2"/>
  <c r="T207" i="2"/>
  <c r="S207" i="2"/>
  <c r="R207" i="2"/>
  <c r="Q207" i="2"/>
  <c r="P207" i="2"/>
  <c r="O207" i="2"/>
  <c r="N207" i="2"/>
  <c r="M207" i="2"/>
  <c r="H207" i="2"/>
  <c r="W206" i="2"/>
  <c r="V206" i="2"/>
  <c r="U206" i="2"/>
  <c r="T206" i="2"/>
  <c r="S206" i="2"/>
  <c r="R206" i="2"/>
  <c r="Q206" i="2"/>
  <c r="P206" i="2"/>
  <c r="O206" i="2"/>
  <c r="N206" i="2"/>
  <c r="M206" i="2"/>
  <c r="H206" i="2"/>
  <c r="W205" i="2"/>
  <c r="V205" i="2"/>
  <c r="U205" i="2"/>
  <c r="T205" i="2"/>
  <c r="S205" i="2"/>
  <c r="R205" i="2"/>
  <c r="Q205" i="2"/>
  <c r="P205" i="2"/>
  <c r="O205" i="2"/>
  <c r="N205" i="2"/>
  <c r="M205" i="2"/>
  <c r="H205" i="2"/>
  <c r="W204" i="2"/>
  <c r="V204" i="2"/>
  <c r="U204" i="2"/>
  <c r="T204" i="2"/>
  <c r="S204" i="2"/>
  <c r="R204" i="2"/>
  <c r="Q204" i="2"/>
  <c r="P204" i="2"/>
  <c r="O204" i="2"/>
  <c r="N204" i="2"/>
  <c r="M204" i="2"/>
  <c r="H204" i="2"/>
  <c r="W203" i="2"/>
  <c r="V203" i="2"/>
  <c r="U203" i="2"/>
  <c r="T203" i="2"/>
  <c r="S203" i="2"/>
  <c r="R203" i="2"/>
  <c r="Q203" i="2"/>
  <c r="P203" i="2"/>
  <c r="O203" i="2"/>
  <c r="N203" i="2"/>
  <c r="M203" i="2"/>
  <c r="H203" i="2"/>
  <c r="W202" i="2"/>
  <c r="V202" i="2"/>
  <c r="U202" i="2"/>
  <c r="T202" i="2"/>
  <c r="S202" i="2"/>
  <c r="R202" i="2"/>
  <c r="Q202" i="2"/>
  <c r="P202" i="2"/>
  <c r="O202" i="2"/>
  <c r="N202" i="2"/>
  <c r="M202" i="2"/>
  <c r="H202" i="2"/>
  <c r="W201" i="2"/>
  <c r="V201" i="2"/>
  <c r="U201" i="2"/>
  <c r="T201" i="2"/>
  <c r="S201" i="2"/>
  <c r="R201" i="2"/>
  <c r="Q201" i="2"/>
  <c r="P201" i="2"/>
  <c r="O201" i="2"/>
  <c r="N201" i="2"/>
  <c r="M201" i="2"/>
  <c r="H201" i="2"/>
  <c r="W200" i="2"/>
  <c r="V200" i="2"/>
  <c r="U200" i="2"/>
  <c r="T200" i="2"/>
  <c r="S200" i="2"/>
  <c r="R200" i="2"/>
  <c r="Q200" i="2"/>
  <c r="P200" i="2"/>
  <c r="O200" i="2"/>
  <c r="N200" i="2"/>
  <c r="M200" i="2"/>
  <c r="H200" i="2"/>
  <c r="W199" i="2"/>
  <c r="V199" i="2"/>
  <c r="U199" i="2"/>
  <c r="T199" i="2"/>
  <c r="S199" i="2"/>
  <c r="R199" i="2"/>
  <c r="Q199" i="2"/>
  <c r="P199" i="2"/>
  <c r="O199" i="2"/>
  <c r="N199" i="2"/>
  <c r="M199" i="2"/>
  <c r="H199" i="2"/>
  <c r="W198" i="2"/>
  <c r="V198" i="2"/>
  <c r="U198" i="2"/>
  <c r="T198" i="2"/>
  <c r="S198" i="2"/>
  <c r="R198" i="2"/>
  <c r="Q198" i="2"/>
  <c r="P198" i="2"/>
  <c r="O198" i="2"/>
  <c r="N198" i="2"/>
  <c r="M198" i="2"/>
  <c r="H198" i="2"/>
  <c r="W197" i="2"/>
  <c r="V197" i="2"/>
  <c r="U197" i="2"/>
  <c r="T197" i="2"/>
  <c r="S197" i="2"/>
  <c r="R197" i="2"/>
  <c r="Q197" i="2"/>
  <c r="P197" i="2"/>
  <c r="O197" i="2"/>
  <c r="N197" i="2"/>
  <c r="M197" i="2"/>
  <c r="H197" i="2"/>
  <c r="W196" i="2"/>
  <c r="V196" i="2"/>
  <c r="U196" i="2"/>
  <c r="T196" i="2"/>
  <c r="S196" i="2"/>
  <c r="R196" i="2"/>
  <c r="Q196" i="2"/>
  <c r="P196" i="2"/>
  <c r="O196" i="2"/>
  <c r="N196" i="2"/>
  <c r="M196" i="2"/>
  <c r="H196" i="2"/>
  <c r="W195" i="2"/>
  <c r="V195" i="2"/>
  <c r="U195" i="2"/>
  <c r="T195" i="2"/>
  <c r="S195" i="2"/>
  <c r="R195" i="2"/>
  <c r="Q195" i="2"/>
  <c r="P195" i="2"/>
  <c r="O195" i="2"/>
  <c r="N195" i="2"/>
  <c r="M195" i="2"/>
  <c r="H195" i="2"/>
  <c r="W194" i="2"/>
  <c r="V194" i="2"/>
  <c r="U194" i="2"/>
  <c r="T194" i="2"/>
  <c r="S194" i="2"/>
  <c r="R194" i="2"/>
  <c r="Q194" i="2"/>
  <c r="P194" i="2"/>
  <c r="O194" i="2"/>
  <c r="N194" i="2"/>
  <c r="M194" i="2"/>
  <c r="H194" i="2"/>
  <c r="W193" i="2"/>
  <c r="V193" i="2"/>
  <c r="U193" i="2"/>
  <c r="T193" i="2"/>
  <c r="S193" i="2"/>
  <c r="R193" i="2"/>
  <c r="Q193" i="2"/>
  <c r="P193" i="2"/>
  <c r="O193" i="2"/>
  <c r="N193" i="2"/>
  <c r="M193" i="2"/>
  <c r="H193" i="2"/>
  <c r="W192" i="2"/>
  <c r="V192" i="2"/>
  <c r="U192" i="2"/>
  <c r="T192" i="2"/>
  <c r="S192" i="2"/>
  <c r="R192" i="2"/>
  <c r="Q192" i="2"/>
  <c r="P192" i="2"/>
  <c r="O192" i="2"/>
  <c r="N192" i="2"/>
  <c r="M192" i="2"/>
  <c r="H192" i="2"/>
  <c r="W191" i="2"/>
  <c r="V191" i="2"/>
  <c r="U191" i="2"/>
  <c r="T191" i="2"/>
  <c r="S191" i="2"/>
  <c r="R191" i="2"/>
  <c r="Q191" i="2"/>
  <c r="P191" i="2"/>
  <c r="O191" i="2"/>
  <c r="N191" i="2"/>
  <c r="M191" i="2"/>
  <c r="H191" i="2"/>
  <c r="W190" i="2"/>
  <c r="V190" i="2"/>
  <c r="U190" i="2"/>
  <c r="T190" i="2"/>
  <c r="S190" i="2"/>
  <c r="R190" i="2"/>
  <c r="Q190" i="2"/>
  <c r="P190" i="2"/>
  <c r="O190" i="2"/>
  <c r="N190" i="2"/>
  <c r="M190" i="2"/>
  <c r="H190" i="2"/>
  <c r="W189" i="2"/>
  <c r="V189" i="2"/>
  <c r="U189" i="2"/>
  <c r="T189" i="2"/>
  <c r="S189" i="2"/>
  <c r="R189" i="2"/>
  <c r="Q189" i="2"/>
  <c r="P189" i="2"/>
  <c r="O189" i="2"/>
  <c r="N189" i="2"/>
  <c r="M189" i="2"/>
  <c r="H189" i="2"/>
  <c r="W188" i="2"/>
  <c r="V188" i="2"/>
  <c r="U188" i="2"/>
  <c r="T188" i="2"/>
  <c r="S188" i="2"/>
  <c r="R188" i="2"/>
  <c r="Q188" i="2"/>
  <c r="P188" i="2"/>
  <c r="O188" i="2"/>
  <c r="N188" i="2"/>
  <c r="M188" i="2"/>
  <c r="H188" i="2"/>
  <c r="W187" i="2"/>
  <c r="V187" i="2"/>
  <c r="U187" i="2"/>
  <c r="T187" i="2"/>
  <c r="S187" i="2"/>
  <c r="R187" i="2"/>
  <c r="Q187" i="2"/>
  <c r="P187" i="2"/>
  <c r="O187" i="2"/>
  <c r="N187" i="2"/>
  <c r="M187" i="2"/>
  <c r="H187" i="2"/>
  <c r="W186" i="2"/>
  <c r="V186" i="2"/>
  <c r="U186" i="2"/>
  <c r="T186" i="2"/>
  <c r="S186" i="2"/>
  <c r="R186" i="2"/>
  <c r="Q186" i="2"/>
  <c r="P186" i="2"/>
  <c r="O186" i="2"/>
  <c r="N186" i="2"/>
  <c r="M186" i="2"/>
  <c r="H186" i="2"/>
  <c r="W185" i="2"/>
  <c r="V185" i="2"/>
  <c r="U185" i="2"/>
  <c r="T185" i="2"/>
  <c r="S185" i="2"/>
  <c r="R185" i="2"/>
  <c r="Q185" i="2"/>
  <c r="P185" i="2"/>
  <c r="O185" i="2"/>
  <c r="N185" i="2"/>
  <c r="M185" i="2"/>
  <c r="H185" i="2"/>
  <c r="W184" i="2"/>
  <c r="V184" i="2"/>
  <c r="U184" i="2"/>
  <c r="T184" i="2"/>
  <c r="S184" i="2"/>
  <c r="R184" i="2"/>
  <c r="Q184" i="2"/>
  <c r="P184" i="2"/>
  <c r="O184" i="2"/>
  <c r="N184" i="2"/>
  <c r="M184" i="2"/>
  <c r="H184" i="2"/>
  <c r="W183" i="2"/>
  <c r="V183" i="2"/>
  <c r="U183" i="2"/>
  <c r="T183" i="2"/>
  <c r="S183" i="2"/>
  <c r="R183" i="2"/>
  <c r="Q183" i="2"/>
  <c r="P183" i="2"/>
  <c r="O183" i="2"/>
  <c r="N183" i="2"/>
  <c r="M183" i="2"/>
  <c r="H183" i="2"/>
  <c r="W182" i="2"/>
  <c r="V182" i="2"/>
  <c r="U182" i="2"/>
  <c r="T182" i="2"/>
  <c r="S182" i="2"/>
  <c r="R182" i="2"/>
  <c r="Q182" i="2"/>
  <c r="P182" i="2"/>
  <c r="O182" i="2"/>
  <c r="N182" i="2"/>
  <c r="M182" i="2"/>
  <c r="H182" i="2"/>
  <c r="W181" i="2"/>
  <c r="V181" i="2"/>
  <c r="U181" i="2"/>
  <c r="T181" i="2"/>
  <c r="S181" i="2"/>
  <c r="R181" i="2"/>
  <c r="Q181" i="2"/>
  <c r="P181" i="2"/>
  <c r="O181" i="2"/>
  <c r="N181" i="2"/>
  <c r="M181" i="2"/>
  <c r="H181" i="2"/>
  <c r="W180" i="2"/>
  <c r="V180" i="2"/>
  <c r="U180" i="2"/>
  <c r="T180" i="2"/>
  <c r="S180" i="2"/>
  <c r="R180" i="2"/>
  <c r="Q180" i="2"/>
  <c r="P180" i="2"/>
  <c r="O180" i="2"/>
  <c r="N180" i="2"/>
  <c r="M180" i="2"/>
  <c r="H180" i="2"/>
  <c r="W179" i="2"/>
  <c r="V179" i="2"/>
  <c r="U179" i="2"/>
  <c r="T179" i="2"/>
  <c r="S179" i="2"/>
  <c r="R179" i="2"/>
  <c r="Q179" i="2"/>
  <c r="P179" i="2"/>
  <c r="O179" i="2"/>
  <c r="N179" i="2"/>
  <c r="M179" i="2"/>
  <c r="H179" i="2"/>
  <c r="W178" i="2"/>
  <c r="V178" i="2"/>
  <c r="U178" i="2"/>
  <c r="T178" i="2"/>
  <c r="S178" i="2"/>
  <c r="R178" i="2"/>
  <c r="Q178" i="2"/>
  <c r="P178" i="2"/>
  <c r="O178" i="2"/>
  <c r="N178" i="2"/>
  <c r="M178" i="2"/>
  <c r="H178" i="2"/>
  <c r="W177" i="2"/>
  <c r="V177" i="2"/>
  <c r="U177" i="2"/>
  <c r="T177" i="2"/>
  <c r="S177" i="2"/>
  <c r="R177" i="2"/>
  <c r="Q177" i="2"/>
  <c r="P177" i="2"/>
  <c r="O177" i="2"/>
  <c r="N177" i="2"/>
  <c r="M177" i="2"/>
  <c r="H177" i="2"/>
  <c r="W176" i="2"/>
  <c r="V176" i="2"/>
  <c r="U176" i="2"/>
  <c r="T176" i="2"/>
  <c r="S176" i="2"/>
  <c r="R176" i="2"/>
  <c r="Q176" i="2"/>
  <c r="P176" i="2"/>
  <c r="O176" i="2"/>
  <c r="N176" i="2"/>
  <c r="M176" i="2"/>
  <c r="H176" i="2"/>
  <c r="W175" i="2"/>
  <c r="V175" i="2"/>
  <c r="U175" i="2"/>
  <c r="T175" i="2"/>
  <c r="S175" i="2"/>
  <c r="R175" i="2"/>
  <c r="Q175" i="2"/>
  <c r="P175" i="2"/>
  <c r="O175" i="2"/>
  <c r="N175" i="2"/>
  <c r="M175" i="2"/>
  <c r="H175" i="2"/>
  <c r="W174" i="2"/>
  <c r="V174" i="2"/>
  <c r="U174" i="2"/>
  <c r="T174" i="2"/>
  <c r="S174" i="2"/>
  <c r="R174" i="2"/>
  <c r="Q174" i="2"/>
  <c r="P174" i="2"/>
  <c r="O174" i="2"/>
  <c r="N174" i="2"/>
  <c r="M174" i="2"/>
  <c r="H174" i="2"/>
  <c r="W173" i="2"/>
  <c r="V173" i="2"/>
  <c r="U173" i="2"/>
  <c r="T173" i="2"/>
  <c r="S173" i="2"/>
  <c r="R173" i="2"/>
  <c r="Q173" i="2"/>
  <c r="P173" i="2"/>
  <c r="O173" i="2"/>
  <c r="N173" i="2"/>
  <c r="M173" i="2"/>
  <c r="H173" i="2"/>
  <c r="W172" i="2"/>
  <c r="V172" i="2"/>
  <c r="U172" i="2"/>
  <c r="T172" i="2"/>
  <c r="S172" i="2"/>
  <c r="R172" i="2"/>
  <c r="Q172" i="2"/>
  <c r="P172" i="2"/>
  <c r="O172" i="2"/>
  <c r="N172" i="2"/>
  <c r="M172" i="2"/>
  <c r="H172" i="2"/>
  <c r="W171" i="2"/>
  <c r="V171" i="2"/>
  <c r="U171" i="2"/>
  <c r="T171" i="2"/>
  <c r="S171" i="2"/>
  <c r="R171" i="2"/>
  <c r="Q171" i="2"/>
  <c r="P171" i="2"/>
  <c r="O171" i="2"/>
  <c r="N171" i="2"/>
  <c r="M171" i="2"/>
  <c r="H171" i="2"/>
  <c r="W170" i="2"/>
  <c r="V170" i="2"/>
  <c r="U170" i="2"/>
  <c r="T170" i="2"/>
  <c r="S170" i="2"/>
  <c r="R170" i="2"/>
  <c r="Q170" i="2"/>
  <c r="P170" i="2"/>
  <c r="O170" i="2"/>
  <c r="N170" i="2"/>
  <c r="M170" i="2"/>
  <c r="H170" i="2"/>
  <c r="W169" i="2"/>
  <c r="V169" i="2"/>
  <c r="U169" i="2"/>
  <c r="T169" i="2"/>
  <c r="S169" i="2"/>
  <c r="R169" i="2"/>
  <c r="Q169" i="2"/>
  <c r="P169" i="2"/>
  <c r="O169" i="2"/>
  <c r="N169" i="2"/>
  <c r="M169" i="2"/>
  <c r="H169" i="2"/>
  <c r="W168" i="2"/>
  <c r="V168" i="2"/>
  <c r="U168" i="2"/>
  <c r="T168" i="2"/>
  <c r="S168" i="2"/>
  <c r="R168" i="2"/>
  <c r="Q168" i="2"/>
  <c r="P168" i="2"/>
  <c r="O168" i="2"/>
  <c r="N168" i="2"/>
  <c r="M168" i="2"/>
  <c r="H168" i="2"/>
  <c r="W167" i="2"/>
  <c r="V167" i="2"/>
  <c r="U167" i="2"/>
  <c r="T167" i="2"/>
  <c r="S167" i="2"/>
  <c r="R167" i="2"/>
  <c r="Q167" i="2"/>
  <c r="P167" i="2"/>
  <c r="O167" i="2"/>
  <c r="N167" i="2"/>
  <c r="M167" i="2"/>
  <c r="H167" i="2"/>
  <c r="W166" i="2"/>
  <c r="V166" i="2"/>
  <c r="U166" i="2"/>
  <c r="T166" i="2"/>
  <c r="S166" i="2"/>
  <c r="R166" i="2"/>
  <c r="Q166" i="2"/>
  <c r="P166" i="2"/>
  <c r="O166" i="2"/>
  <c r="N166" i="2"/>
  <c r="M166" i="2"/>
  <c r="H166" i="2"/>
  <c r="W165" i="2"/>
  <c r="V165" i="2"/>
  <c r="U165" i="2"/>
  <c r="T165" i="2"/>
  <c r="S165" i="2"/>
  <c r="R165" i="2"/>
  <c r="Q165" i="2"/>
  <c r="P165" i="2"/>
  <c r="O165" i="2"/>
  <c r="N165" i="2"/>
  <c r="M165" i="2"/>
  <c r="H165" i="2"/>
  <c r="W164" i="2"/>
  <c r="V164" i="2"/>
  <c r="U164" i="2"/>
  <c r="T164" i="2"/>
  <c r="S164" i="2"/>
  <c r="R164" i="2"/>
  <c r="Q164" i="2"/>
  <c r="P164" i="2"/>
  <c r="O164" i="2"/>
  <c r="N164" i="2"/>
  <c r="M164" i="2"/>
  <c r="H164" i="2"/>
  <c r="W163" i="2"/>
  <c r="V163" i="2"/>
  <c r="U163" i="2"/>
  <c r="T163" i="2"/>
  <c r="S163" i="2"/>
  <c r="R163" i="2"/>
  <c r="Q163" i="2"/>
  <c r="P163" i="2"/>
  <c r="O163" i="2"/>
  <c r="N163" i="2"/>
  <c r="M163" i="2"/>
  <c r="H163" i="2"/>
  <c r="W162" i="2"/>
  <c r="V162" i="2"/>
  <c r="U162" i="2"/>
  <c r="T162" i="2"/>
  <c r="S162" i="2"/>
  <c r="R162" i="2"/>
  <c r="Q162" i="2"/>
  <c r="P162" i="2"/>
  <c r="O162" i="2"/>
  <c r="N162" i="2"/>
  <c r="M162" i="2"/>
  <c r="H162" i="2"/>
  <c r="W161" i="2"/>
  <c r="V161" i="2"/>
  <c r="U161" i="2"/>
  <c r="T161" i="2"/>
  <c r="S161" i="2"/>
  <c r="R161" i="2"/>
  <c r="Q161" i="2"/>
  <c r="P161" i="2"/>
  <c r="O161" i="2"/>
  <c r="N161" i="2"/>
  <c r="M161" i="2"/>
  <c r="H161" i="2"/>
  <c r="W160" i="2"/>
  <c r="V160" i="2"/>
  <c r="U160" i="2"/>
  <c r="T160" i="2"/>
  <c r="S160" i="2"/>
  <c r="R160" i="2"/>
  <c r="Q160" i="2"/>
  <c r="P160" i="2"/>
  <c r="O160" i="2"/>
  <c r="N160" i="2"/>
  <c r="M160" i="2"/>
  <c r="H160" i="2"/>
  <c r="W159" i="2"/>
  <c r="V159" i="2"/>
  <c r="U159" i="2"/>
  <c r="T159" i="2"/>
  <c r="S159" i="2"/>
  <c r="R159" i="2"/>
  <c r="Q159" i="2"/>
  <c r="P159" i="2"/>
  <c r="O159" i="2"/>
  <c r="N159" i="2"/>
  <c r="M159" i="2"/>
  <c r="H159" i="2"/>
  <c r="W158" i="2"/>
  <c r="V158" i="2"/>
  <c r="U158" i="2"/>
  <c r="T158" i="2"/>
  <c r="S158" i="2"/>
  <c r="R158" i="2"/>
  <c r="Q158" i="2"/>
  <c r="P158" i="2"/>
  <c r="O158" i="2"/>
  <c r="N158" i="2"/>
  <c r="M158" i="2"/>
  <c r="H158" i="2"/>
  <c r="W157" i="2"/>
  <c r="V157" i="2"/>
  <c r="U157" i="2"/>
  <c r="T157" i="2"/>
  <c r="S157" i="2"/>
  <c r="R157" i="2"/>
  <c r="Q157" i="2"/>
  <c r="P157" i="2"/>
  <c r="O157" i="2"/>
  <c r="N157" i="2"/>
  <c r="M157" i="2"/>
  <c r="H157" i="2"/>
  <c r="W156" i="2"/>
  <c r="V156" i="2"/>
  <c r="U156" i="2"/>
  <c r="T156" i="2"/>
  <c r="S156" i="2"/>
  <c r="R156" i="2"/>
  <c r="Q156" i="2"/>
  <c r="P156" i="2"/>
  <c r="O156" i="2"/>
  <c r="N156" i="2"/>
  <c r="M156" i="2"/>
  <c r="H156" i="2"/>
  <c r="W155" i="2"/>
  <c r="V155" i="2"/>
  <c r="U155" i="2"/>
  <c r="T155" i="2"/>
  <c r="S155" i="2"/>
  <c r="R155" i="2"/>
  <c r="Q155" i="2"/>
  <c r="P155" i="2"/>
  <c r="O155" i="2"/>
  <c r="N155" i="2"/>
  <c r="M155" i="2"/>
  <c r="H155" i="2"/>
  <c r="W154" i="2"/>
  <c r="V154" i="2"/>
  <c r="U154" i="2"/>
  <c r="T154" i="2"/>
  <c r="S154" i="2"/>
  <c r="R154" i="2"/>
  <c r="Q154" i="2"/>
  <c r="P154" i="2"/>
  <c r="O154" i="2"/>
  <c r="N154" i="2"/>
  <c r="M154" i="2"/>
  <c r="H154" i="2"/>
  <c r="W153" i="2"/>
  <c r="V153" i="2"/>
  <c r="U153" i="2"/>
  <c r="T153" i="2"/>
  <c r="S153" i="2"/>
  <c r="R153" i="2"/>
  <c r="Q153" i="2"/>
  <c r="P153" i="2"/>
  <c r="O153" i="2"/>
  <c r="N153" i="2"/>
  <c r="M153" i="2"/>
  <c r="H153" i="2"/>
  <c r="W152" i="2"/>
  <c r="V152" i="2"/>
  <c r="U152" i="2"/>
  <c r="T152" i="2"/>
  <c r="S152" i="2"/>
  <c r="R152" i="2"/>
  <c r="Q152" i="2"/>
  <c r="P152" i="2"/>
  <c r="O152" i="2"/>
  <c r="N152" i="2"/>
  <c r="M152" i="2"/>
  <c r="H152" i="2"/>
  <c r="W151" i="2"/>
  <c r="V151" i="2"/>
  <c r="U151" i="2"/>
  <c r="T151" i="2"/>
  <c r="S151" i="2"/>
  <c r="R151" i="2"/>
  <c r="Q151" i="2"/>
  <c r="P151" i="2"/>
  <c r="O151" i="2"/>
  <c r="N151" i="2"/>
  <c r="M151" i="2"/>
  <c r="H151" i="2"/>
  <c r="W150" i="2"/>
  <c r="V150" i="2"/>
  <c r="U150" i="2"/>
  <c r="T150" i="2"/>
  <c r="S150" i="2"/>
  <c r="R150" i="2"/>
  <c r="Q150" i="2"/>
  <c r="P150" i="2"/>
  <c r="O150" i="2"/>
  <c r="N150" i="2"/>
  <c r="M150" i="2"/>
  <c r="H150" i="2"/>
  <c r="W149" i="2"/>
  <c r="V149" i="2"/>
  <c r="U149" i="2"/>
  <c r="T149" i="2"/>
  <c r="S149" i="2"/>
  <c r="R149" i="2"/>
  <c r="Q149" i="2"/>
  <c r="P149" i="2"/>
  <c r="O149" i="2"/>
  <c r="N149" i="2"/>
  <c r="M149" i="2"/>
  <c r="H149" i="2"/>
  <c r="W148" i="2"/>
  <c r="V148" i="2"/>
  <c r="U148" i="2"/>
  <c r="T148" i="2"/>
  <c r="S148" i="2"/>
  <c r="R148" i="2"/>
  <c r="Q148" i="2"/>
  <c r="P148" i="2"/>
  <c r="O148" i="2"/>
  <c r="N148" i="2"/>
  <c r="M148" i="2"/>
  <c r="H148" i="2"/>
  <c r="W147" i="2"/>
  <c r="V147" i="2"/>
  <c r="U147" i="2"/>
  <c r="T147" i="2"/>
  <c r="S147" i="2"/>
  <c r="R147" i="2"/>
  <c r="Q147" i="2"/>
  <c r="P147" i="2"/>
  <c r="O147" i="2"/>
  <c r="N147" i="2"/>
  <c r="M147" i="2"/>
  <c r="H147" i="2"/>
  <c r="W146" i="2"/>
  <c r="V146" i="2"/>
  <c r="U146" i="2"/>
  <c r="T146" i="2"/>
  <c r="S146" i="2"/>
  <c r="R146" i="2"/>
  <c r="Q146" i="2"/>
  <c r="P146" i="2"/>
  <c r="O146" i="2"/>
  <c r="N146" i="2"/>
  <c r="M146" i="2"/>
  <c r="H146" i="2"/>
  <c r="W145" i="2"/>
  <c r="V145" i="2"/>
  <c r="U145" i="2"/>
  <c r="T145" i="2"/>
  <c r="S145" i="2"/>
  <c r="R145" i="2"/>
  <c r="Q145" i="2"/>
  <c r="P145" i="2"/>
  <c r="O145" i="2"/>
  <c r="N145" i="2"/>
  <c r="M145" i="2"/>
  <c r="H145" i="2"/>
  <c r="W144" i="2"/>
  <c r="V144" i="2"/>
  <c r="U144" i="2"/>
  <c r="T144" i="2"/>
  <c r="S144" i="2"/>
  <c r="R144" i="2"/>
  <c r="Q144" i="2"/>
  <c r="P144" i="2"/>
  <c r="O144" i="2"/>
  <c r="N144" i="2"/>
  <c r="M144" i="2"/>
  <c r="H144" i="2"/>
  <c r="W143" i="2"/>
  <c r="V143" i="2"/>
  <c r="U143" i="2"/>
  <c r="T143" i="2"/>
  <c r="S143" i="2"/>
  <c r="R143" i="2"/>
  <c r="Q143" i="2"/>
  <c r="P143" i="2"/>
  <c r="O143" i="2"/>
  <c r="N143" i="2"/>
  <c r="M143" i="2"/>
  <c r="H143" i="2"/>
  <c r="W142" i="2"/>
  <c r="V142" i="2"/>
  <c r="U142" i="2"/>
  <c r="T142" i="2"/>
  <c r="S142" i="2"/>
  <c r="R142" i="2"/>
  <c r="Q142" i="2"/>
  <c r="P142" i="2"/>
  <c r="O142" i="2"/>
  <c r="N142" i="2"/>
  <c r="M142" i="2"/>
  <c r="H142" i="2"/>
  <c r="W141" i="2"/>
  <c r="V141" i="2"/>
  <c r="U141" i="2"/>
  <c r="T141" i="2"/>
  <c r="S141" i="2"/>
  <c r="R141" i="2"/>
  <c r="Q141" i="2"/>
  <c r="P141" i="2"/>
  <c r="O141" i="2"/>
  <c r="N141" i="2"/>
  <c r="M141" i="2"/>
  <c r="H141" i="2"/>
  <c r="W140" i="2"/>
  <c r="V140" i="2"/>
  <c r="U140" i="2"/>
  <c r="T140" i="2"/>
  <c r="S140" i="2"/>
  <c r="R140" i="2"/>
  <c r="Q140" i="2"/>
  <c r="P140" i="2"/>
  <c r="O140" i="2"/>
  <c r="N140" i="2"/>
  <c r="M140" i="2"/>
  <c r="H140" i="2"/>
  <c r="W139" i="2"/>
  <c r="V139" i="2"/>
  <c r="U139" i="2"/>
  <c r="T139" i="2"/>
  <c r="S139" i="2"/>
  <c r="R139" i="2"/>
  <c r="Q139" i="2"/>
  <c r="P139" i="2"/>
  <c r="O139" i="2"/>
  <c r="N139" i="2"/>
  <c r="M139" i="2"/>
  <c r="H139" i="2"/>
  <c r="W138" i="2"/>
  <c r="V138" i="2"/>
  <c r="U138" i="2"/>
  <c r="T138" i="2"/>
  <c r="S138" i="2"/>
  <c r="R138" i="2"/>
  <c r="Q138" i="2"/>
  <c r="P138" i="2"/>
  <c r="O138" i="2"/>
  <c r="N138" i="2"/>
  <c r="M138" i="2"/>
  <c r="H138" i="2"/>
  <c r="W137" i="2"/>
  <c r="V137" i="2"/>
  <c r="U137" i="2"/>
  <c r="T137" i="2"/>
  <c r="S137" i="2"/>
  <c r="R137" i="2"/>
  <c r="Q137" i="2"/>
  <c r="P137" i="2"/>
  <c r="O137" i="2"/>
  <c r="N137" i="2"/>
  <c r="M137" i="2"/>
  <c r="H137" i="2"/>
  <c r="W136" i="2"/>
  <c r="V136" i="2"/>
  <c r="U136" i="2"/>
  <c r="T136" i="2"/>
  <c r="S136" i="2"/>
  <c r="R136" i="2"/>
  <c r="Q136" i="2"/>
  <c r="P136" i="2"/>
  <c r="O136" i="2"/>
  <c r="N136" i="2"/>
  <c r="M136" i="2"/>
  <c r="H136" i="2"/>
  <c r="W135" i="2"/>
  <c r="V135" i="2"/>
  <c r="U135" i="2"/>
  <c r="T135" i="2"/>
  <c r="S135" i="2"/>
  <c r="R135" i="2"/>
  <c r="Q135" i="2"/>
  <c r="P135" i="2"/>
  <c r="O135" i="2"/>
  <c r="N135" i="2"/>
  <c r="M135" i="2"/>
  <c r="H135" i="2"/>
  <c r="W134" i="2"/>
  <c r="V134" i="2"/>
  <c r="U134" i="2"/>
  <c r="T134" i="2"/>
  <c r="S134" i="2"/>
  <c r="R134" i="2"/>
  <c r="Q134" i="2"/>
  <c r="P134" i="2"/>
  <c r="O134" i="2"/>
  <c r="N134" i="2"/>
  <c r="M134" i="2"/>
  <c r="H134" i="2"/>
  <c r="W133" i="2"/>
  <c r="V133" i="2"/>
  <c r="U133" i="2"/>
  <c r="T133" i="2"/>
  <c r="S133" i="2"/>
  <c r="R133" i="2"/>
  <c r="Q133" i="2"/>
  <c r="P133" i="2"/>
  <c r="O133" i="2"/>
  <c r="N133" i="2"/>
  <c r="M133" i="2"/>
  <c r="H133" i="2"/>
  <c r="W132" i="2"/>
  <c r="V132" i="2"/>
  <c r="U132" i="2"/>
  <c r="T132" i="2"/>
  <c r="S132" i="2"/>
  <c r="R132" i="2"/>
  <c r="Q132" i="2"/>
  <c r="P132" i="2"/>
  <c r="O132" i="2"/>
  <c r="N132" i="2"/>
  <c r="M132" i="2"/>
  <c r="H132" i="2"/>
  <c r="W131" i="2"/>
  <c r="V131" i="2"/>
  <c r="U131" i="2"/>
  <c r="T131" i="2"/>
  <c r="S131" i="2"/>
  <c r="R131" i="2"/>
  <c r="Q131" i="2"/>
  <c r="P131" i="2"/>
  <c r="O131" i="2"/>
  <c r="N131" i="2"/>
  <c r="M131" i="2"/>
  <c r="H131" i="2"/>
  <c r="W130" i="2"/>
  <c r="V130" i="2"/>
  <c r="U130" i="2"/>
  <c r="T130" i="2"/>
  <c r="S130" i="2"/>
  <c r="R130" i="2"/>
  <c r="Q130" i="2"/>
  <c r="P130" i="2"/>
  <c r="O130" i="2"/>
  <c r="N130" i="2"/>
  <c r="M130" i="2"/>
  <c r="H130" i="2"/>
  <c r="W129" i="2"/>
  <c r="V129" i="2"/>
  <c r="U129" i="2"/>
  <c r="T129" i="2"/>
  <c r="S129" i="2"/>
  <c r="R129" i="2"/>
  <c r="Q129" i="2"/>
  <c r="P129" i="2"/>
  <c r="O129" i="2"/>
  <c r="N129" i="2"/>
  <c r="M129" i="2"/>
  <c r="H129" i="2"/>
  <c r="W128" i="2"/>
  <c r="V128" i="2"/>
  <c r="U128" i="2"/>
  <c r="T128" i="2"/>
  <c r="S128" i="2"/>
  <c r="R128" i="2"/>
  <c r="Q128" i="2"/>
  <c r="P128" i="2"/>
  <c r="O128" i="2"/>
  <c r="N128" i="2"/>
  <c r="M128" i="2"/>
  <c r="H128" i="2"/>
  <c r="W127" i="2"/>
  <c r="V127" i="2"/>
  <c r="U127" i="2"/>
  <c r="T127" i="2"/>
  <c r="S127" i="2"/>
  <c r="R127" i="2"/>
  <c r="Q127" i="2"/>
  <c r="P127" i="2"/>
  <c r="O127" i="2"/>
  <c r="N127" i="2"/>
  <c r="M127" i="2"/>
  <c r="H127" i="2"/>
  <c r="W126" i="2"/>
  <c r="V126" i="2"/>
  <c r="U126" i="2"/>
  <c r="T126" i="2"/>
  <c r="S126" i="2"/>
  <c r="R126" i="2"/>
  <c r="Q126" i="2"/>
  <c r="P126" i="2"/>
  <c r="O126" i="2"/>
  <c r="N126" i="2"/>
  <c r="M126" i="2"/>
  <c r="H126" i="2"/>
  <c r="W125" i="2"/>
  <c r="V125" i="2"/>
  <c r="U125" i="2"/>
  <c r="T125" i="2"/>
  <c r="S125" i="2"/>
  <c r="R125" i="2"/>
  <c r="Q125" i="2"/>
  <c r="P125" i="2"/>
  <c r="O125" i="2"/>
  <c r="N125" i="2"/>
  <c r="M125" i="2"/>
  <c r="H125" i="2"/>
  <c r="W124" i="2"/>
  <c r="V124" i="2"/>
  <c r="U124" i="2"/>
  <c r="T124" i="2"/>
  <c r="S124" i="2"/>
  <c r="R124" i="2"/>
  <c r="Q124" i="2"/>
  <c r="P124" i="2"/>
  <c r="O124" i="2"/>
  <c r="N124" i="2"/>
  <c r="M124" i="2"/>
  <c r="H124" i="2"/>
  <c r="W123" i="2"/>
  <c r="V123" i="2"/>
  <c r="U123" i="2"/>
  <c r="T123" i="2"/>
  <c r="S123" i="2"/>
  <c r="R123" i="2"/>
  <c r="Q123" i="2"/>
  <c r="P123" i="2"/>
  <c r="O123" i="2"/>
  <c r="N123" i="2"/>
  <c r="M123" i="2"/>
  <c r="H123" i="2"/>
  <c r="W122" i="2"/>
  <c r="V122" i="2"/>
  <c r="U122" i="2"/>
  <c r="T122" i="2"/>
  <c r="S122" i="2"/>
  <c r="R122" i="2"/>
  <c r="Q122" i="2"/>
  <c r="P122" i="2"/>
  <c r="O122" i="2"/>
  <c r="N122" i="2"/>
  <c r="M122" i="2"/>
  <c r="H122" i="2"/>
  <c r="W121" i="2"/>
  <c r="V121" i="2"/>
  <c r="U121" i="2"/>
  <c r="T121" i="2"/>
  <c r="S121" i="2"/>
  <c r="R121" i="2"/>
  <c r="Q121" i="2"/>
  <c r="P121" i="2"/>
  <c r="O121" i="2"/>
  <c r="N121" i="2"/>
  <c r="M121" i="2"/>
  <c r="H121" i="2"/>
  <c r="W120" i="2"/>
  <c r="V120" i="2"/>
  <c r="U120" i="2"/>
  <c r="T120" i="2"/>
  <c r="S120" i="2"/>
  <c r="R120" i="2"/>
  <c r="Q120" i="2"/>
  <c r="P120" i="2"/>
  <c r="O120" i="2"/>
  <c r="N120" i="2"/>
  <c r="M120" i="2"/>
  <c r="H120" i="2"/>
  <c r="W119" i="2"/>
  <c r="V119" i="2"/>
  <c r="U119" i="2"/>
  <c r="T119" i="2"/>
  <c r="S119" i="2"/>
  <c r="R119" i="2"/>
  <c r="Q119" i="2"/>
  <c r="P119" i="2"/>
  <c r="O119" i="2"/>
  <c r="N119" i="2"/>
  <c r="M119" i="2"/>
  <c r="H119" i="2"/>
  <c r="W118" i="2"/>
  <c r="V118" i="2"/>
  <c r="U118" i="2"/>
  <c r="T118" i="2"/>
  <c r="S118" i="2"/>
  <c r="R118" i="2"/>
  <c r="Q118" i="2"/>
  <c r="P118" i="2"/>
  <c r="O118" i="2"/>
  <c r="N118" i="2"/>
  <c r="M118" i="2"/>
  <c r="H118" i="2"/>
  <c r="W117" i="2"/>
  <c r="V117" i="2"/>
  <c r="U117" i="2"/>
  <c r="T117" i="2"/>
  <c r="S117" i="2"/>
  <c r="R117" i="2"/>
  <c r="Q117" i="2"/>
  <c r="P117" i="2"/>
  <c r="O117" i="2"/>
  <c r="N117" i="2"/>
  <c r="M117" i="2"/>
  <c r="H117" i="2"/>
  <c r="W116" i="2"/>
  <c r="V116" i="2"/>
  <c r="U116" i="2"/>
  <c r="T116" i="2"/>
  <c r="S116" i="2"/>
  <c r="R116" i="2"/>
  <c r="Q116" i="2"/>
  <c r="P116" i="2"/>
  <c r="O116" i="2"/>
  <c r="N116" i="2"/>
  <c r="M116" i="2"/>
  <c r="H116" i="2"/>
  <c r="W115" i="2"/>
  <c r="V115" i="2"/>
  <c r="U115" i="2"/>
  <c r="T115" i="2"/>
  <c r="S115" i="2"/>
  <c r="R115" i="2"/>
  <c r="Q115" i="2"/>
  <c r="P115" i="2"/>
  <c r="O115" i="2"/>
  <c r="N115" i="2"/>
  <c r="M115" i="2"/>
  <c r="H115" i="2"/>
  <c r="W114" i="2"/>
  <c r="V114" i="2"/>
  <c r="U114" i="2"/>
  <c r="T114" i="2"/>
  <c r="S114" i="2"/>
  <c r="R114" i="2"/>
  <c r="Q114" i="2"/>
  <c r="P114" i="2"/>
  <c r="O114" i="2"/>
  <c r="N114" i="2"/>
  <c r="M114" i="2"/>
  <c r="H114" i="2"/>
  <c r="W113" i="2"/>
  <c r="V113" i="2"/>
  <c r="U113" i="2"/>
  <c r="T113" i="2"/>
  <c r="S113" i="2"/>
  <c r="R113" i="2"/>
  <c r="Q113" i="2"/>
  <c r="P113" i="2"/>
  <c r="O113" i="2"/>
  <c r="N113" i="2"/>
  <c r="M113" i="2"/>
  <c r="H113" i="2"/>
  <c r="W112" i="2"/>
  <c r="V112" i="2"/>
  <c r="U112" i="2"/>
  <c r="T112" i="2"/>
  <c r="S112" i="2"/>
  <c r="R112" i="2"/>
  <c r="Q112" i="2"/>
  <c r="P112" i="2"/>
  <c r="O112" i="2"/>
  <c r="N112" i="2"/>
  <c r="M112" i="2"/>
  <c r="H112" i="2"/>
  <c r="W111" i="2"/>
  <c r="V111" i="2"/>
  <c r="U111" i="2"/>
  <c r="T111" i="2"/>
  <c r="S111" i="2"/>
  <c r="R111" i="2"/>
  <c r="Q111" i="2"/>
  <c r="P111" i="2"/>
  <c r="O111" i="2"/>
  <c r="N111" i="2"/>
  <c r="M111" i="2"/>
  <c r="H111" i="2"/>
  <c r="W110" i="2"/>
  <c r="V110" i="2"/>
  <c r="U110" i="2"/>
  <c r="T110" i="2"/>
  <c r="S110" i="2"/>
  <c r="R110" i="2"/>
  <c r="Q110" i="2"/>
  <c r="P110" i="2"/>
  <c r="O110" i="2"/>
  <c r="N110" i="2"/>
  <c r="M110" i="2"/>
  <c r="H110" i="2"/>
  <c r="W109" i="2"/>
  <c r="V109" i="2"/>
  <c r="U109" i="2"/>
  <c r="T109" i="2"/>
  <c r="S109" i="2"/>
  <c r="R109" i="2"/>
  <c r="Q109" i="2"/>
  <c r="P109" i="2"/>
  <c r="O109" i="2"/>
  <c r="N109" i="2"/>
  <c r="M109" i="2"/>
  <c r="H109" i="2"/>
  <c r="W108" i="2"/>
  <c r="V108" i="2"/>
  <c r="U108" i="2"/>
  <c r="T108" i="2"/>
  <c r="S108" i="2"/>
  <c r="R108" i="2"/>
  <c r="Q108" i="2"/>
  <c r="P108" i="2"/>
  <c r="O108" i="2"/>
  <c r="N108" i="2"/>
  <c r="M108" i="2"/>
  <c r="H108" i="2"/>
  <c r="W107" i="2"/>
  <c r="V107" i="2"/>
  <c r="U107" i="2"/>
  <c r="T107" i="2"/>
  <c r="S107" i="2"/>
  <c r="R107" i="2"/>
  <c r="Q107" i="2"/>
  <c r="P107" i="2"/>
  <c r="O107" i="2"/>
  <c r="N107" i="2"/>
  <c r="M107" i="2"/>
  <c r="H107" i="2"/>
  <c r="W106" i="2"/>
  <c r="V106" i="2"/>
  <c r="U106" i="2"/>
  <c r="T106" i="2"/>
  <c r="S106" i="2"/>
  <c r="R106" i="2"/>
  <c r="Q106" i="2"/>
  <c r="P106" i="2"/>
  <c r="O106" i="2"/>
  <c r="N106" i="2"/>
  <c r="M106" i="2"/>
  <c r="H106" i="2"/>
  <c r="W105" i="2"/>
  <c r="V105" i="2"/>
  <c r="U105" i="2"/>
  <c r="T105" i="2"/>
  <c r="S105" i="2"/>
  <c r="R105" i="2"/>
  <c r="Q105" i="2"/>
  <c r="P105" i="2"/>
  <c r="O105" i="2"/>
  <c r="N105" i="2"/>
  <c r="M105" i="2"/>
  <c r="H105" i="2"/>
  <c r="W104" i="2"/>
  <c r="V104" i="2"/>
  <c r="U104" i="2"/>
  <c r="T104" i="2"/>
  <c r="S104" i="2"/>
  <c r="R104" i="2"/>
  <c r="Q104" i="2"/>
  <c r="P104" i="2"/>
  <c r="O104" i="2"/>
  <c r="N104" i="2"/>
  <c r="M104" i="2"/>
  <c r="H104" i="2"/>
  <c r="W103" i="2"/>
  <c r="V103" i="2"/>
  <c r="U103" i="2"/>
  <c r="T103" i="2"/>
  <c r="S103" i="2"/>
  <c r="R103" i="2"/>
  <c r="Q103" i="2"/>
  <c r="P103" i="2"/>
  <c r="O103" i="2"/>
  <c r="N103" i="2"/>
  <c r="M103" i="2"/>
  <c r="H103" i="2"/>
  <c r="W102" i="2"/>
  <c r="V102" i="2"/>
  <c r="U102" i="2"/>
  <c r="T102" i="2"/>
  <c r="S102" i="2"/>
  <c r="R102" i="2"/>
  <c r="Q102" i="2"/>
  <c r="P102" i="2"/>
  <c r="O102" i="2"/>
  <c r="N102" i="2"/>
  <c r="M102" i="2"/>
  <c r="H102" i="2"/>
  <c r="W101" i="2"/>
  <c r="V101" i="2"/>
  <c r="U101" i="2"/>
  <c r="T101" i="2"/>
  <c r="S101" i="2"/>
  <c r="R101" i="2"/>
  <c r="Q101" i="2"/>
  <c r="P101" i="2"/>
  <c r="O101" i="2"/>
  <c r="N101" i="2"/>
  <c r="M101" i="2"/>
  <c r="H101" i="2"/>
  <c r="W100" i="2"/>
  <c r="V100" i="2"/>
  <c r="U100" i="2"/>
  <c r="T100" i="2"/>
  <c r="S100" i="2"/>
  <c r="R100" i="2"/>
  <c r="Q100" i="2"/>
  <c r="P100" i="2"/>
  <c r="O100" i="2"/>
  <c r="N100" i="2"/>
  <c r="M100" i="2"/>
  <c r="H100" i="2"/>
  <c r="W99" i="2"/>
  <c r="V99" i="2"/>
  <c r="U99" i="2"/>
  <c r="T99" i="2"/>
  <c r="S99" i="2"/>
  <c r="R99" i="2"/>
  <c r="Q99" i="2"/>
  <c r="P99" i="2"/>
  <c r="O99" i="2"/>
  <c r="N99" i="2"/>
  <c r="M99" i="2"/>
  <c r="H99" i="2"/>
  <c r="W98" i="2"/>
  <c r="V98" i="2"/>
  <c r="U98" i="2"/>
  <c r="T98" i="2"/>
  <c r="S98" i="2"/>
  <c r="R98" i="2"/>
  <c r="Q98" i="2"/>
  <c r="P98" i="2"/>
  <c r="O98" i="2"/>
  <c r="N98" i="2"/>
  <c r="M98" i="2"/>
  <c r="H98" i="2"/>
  <c r="W97" i="2"/>
  <c r="V97" i="2"/>
  <c r="U97" i="2"/>
  <c r="T97" i="2"/>
  <c r="S97" i="2"/>
  <c r="R97" i="2"/>
  <c r="Q97" i="2"/>
  <c r="P97" i="2"/>
  <c r="O97" i="2"/>
  <c r="N97" i="2"/>
  <c r="M97" i="2"/>
  <c r="H97" i="2"/>
  <c r="W96" i="2"/>
  <c r="V96" i="2"/>
  <c r="U96" i="2"/>
  <c r="T96" i="2"/>
  <c r="S96" i="2"/>
  <c r="R96" i="2"/>
  <c r="Q96" i="2"/>
  <c r="P96" i="2"/>
  <c r="O96" i="2"/>
  <c r="N96" i="2"/>
  <c r="M96" i="2"/>
  <c r="H96" i="2"/>
  <c r="W95" i="2"/>
  <c r="V95" i="2"/>
  <c r="U95" i="2"/>
  <c r="T95" i="2"/>
  <c r="S95" i="2"/>
  <c r="R95" i="2"/>
  <c r="Q95" i="2"/>
  <c r="P95" i="2"/>
  <c r="O95" i="2"/>
  <c r="N95" i="2"/>
  <c r="M95" i="2"/>
  <c r="H95" i="2"/>
  <c r="W94" i="2"/>
  <c r="V94" i="2"/>
  <c r="U94" i="2"/>
  <c r="T94" i="2"/>
  <c r="S94" i="2"/>
  <c r="R94" i="2"/>
  <c r="Q94" i="2"/>
  <c r="P94" i="2"/>
  <c r="O94" i="2"/>
  <c r="N94" i="2"/>
  <c r="M94" i="2"/>
  <c r="H94" i="2"/>
  <c r="W93" i="2"/>
  <c r="V93" i="2"/>
  <c r="U93" i="2"/>
  <c r="T93" i="2"/>
  <c r="S93" i="2"/>
  <c r="R93" i="2"/>
  <c r="Q93" i="2"/>
  <c r="P93" i="2"/>
  <c r="O93" i="2"/>
  <c r="N93" i="2"/>
  <c r="M93" i="2"/>
  <c r="H93" i="2"/>
  <c r="W92" i="2"/>
  <c r="V92" i="2"/>
  <c r="U92" i="2"/>
  <c r="T92" i="2"/>
  <c r="S92" i="2"/>
  <c r="R92" i="2"/>
  <c r="Q92" i="2"/>
  <c r="P92" i="2"/>
  <c r="O92" i="2"/>
  <c r="N92" i="2"/>
  <c r="M92" i="2"/>
  <c r="H92" i="2"/>
  <c r="W91" i="2"/>
  <c r="V91" i="2"/>
  <c r="U91" i="2"/>
  <c r="T91" i="2"/>
  <c r="S91" i="2"/>
  <c r="R91" i="2"/>
  <c r="Q91" i="2"/>
  <c r="P91" i="2"/>
  <c r="O91" i="2"/>
  <c r="N91" i="2"/>
  <c r="M91" i="2"/>
  <c r="H91" i="2"/>
  <c r="W90" i="2"/>
  <c r="V90" i="2"/>
  <c r="U90" i="2"/>
  <c r="T90" i="2"/>
  <c r="S90" i="2"/>
  <c r="R90" i="2"/>
  <c r="Q90" i="2"/>
  <c r="P90" i="2"/>
  <c r="O90" i="2"/>
  <c r="N90" i="2"/>
  <c r="M90" i="2"/>
  <c r="H90" i="2"/>
  <c r="W89" i="2"/>
  <c r="V89" i="2"/>
  <c r="U89" i="2"/>
  <c r="T89" i="2"/>
  <c r="S89" i="2"/>
  <c r="R89" i="2"/>
  <c r="Q89" i="2"/>
  <c r="P89" i="2"/>
  <c r="O89" i="2"/>
  <c r="N89" i="2"/>
  <c r="M89" i="2"/>
  <c r="H89" i="2"/>
  <c r="W88" i="2"/>
  <c r="V88" i="2"/>
  <c r="U88" i="2"/>
  <c r="T88" i="2"/>
  <c r="S88" i="2"/>
  <c r="R88" i="2"/>
  <c r="Q88" i="2"/>
  <c r="P88" i="2"/>
  <c r="O88" i="2"/>
  <c r="N88" i="2"/>
  <c r="M88" i="2"/>
  <c r="H88" i="2"/>
  <c r="W87" i="2"/>
  <c r="V87" i="2"/>
  <c r="U87" i="2"/>
  <c r="T87" i="2"/>
  <c r="S87" i="2"/>
  <c r="R87" i="2"/>
  <c r="Q87" i="2"/>
  <c r="P87" i="2"/>
  <c r="O87" i="2"/>
  <c r="N87" i="2"/>
  <c r="M87" i="2"/>
  <c r="H87" i="2"/>
  <c r="W86" i="2"/>
  <c r="V86" i="2"/>
  <c r="U86" i="2"/>
  <c r="T86" i="2"/>
  <c r="S86" i="2"/>
  <c r="R86" i="2"/>
  <c r="Q86" i="2"/>
  <c r="P86" i="2"/>
  <c r="O86" i="2"/>
  <c r="N86" i="2"/>
  <c r="M86" i="2"/>
  <c r="H86" i="2"/>
  <c r="W85" i="2"/>
  <c r="V85" i="2"/>
  <c r="U85" i="2"/>
  <c r="T85" i="2"/>
  <c r="S85" i="2"/>
  <c r="R85" i="2"/>
  <c r="Q85" i="2"/>
  <c r="P85" i="2"/>
  <c r="O85" i="2"/>
  <c r="N85" i="2"/>
  <c r="M85" i="2"/>
  <c r="H85" i="2"/>
  <c r="W84" i="2"/>
  <c r="V84" i="2"/>
  <c r="U84" i="2"/>
  <c r="T84" i="2"/>
  <c r="S84" i="2"/>
  <c r="R84" i="2"/>
  <c r="Q84" i="2"/>
  <c r="P84" i="2"/>
  <c r="O84" i="2"/>
  <c r="N84" i="2"/>
  <c r="M84" i="2"/>
  <c r="H84" i="2"/>
  <c r="W83" i="2"/>
  <c r="V83" i="2"/>
  <c r="U83" i="2"/>
  <c r="T83" i="2"/>
  <c r="S83" i="2"/>
  <c r="R83" i="2"/>
  <c r="Q83" i="2"/>
  <c r="P83" i="2"/>
  <c r="O83" i="2"/>
  <c r="N83" i="2"/>
  <c r="M83" i="2"/>
  <c r="H83" i="2"/>
  <c r="W82" i="2"/>
  <c r="V82" i="2"/>
  <c r="U82" i="2"/>
  <c r="T82" i="2"/>
  <c r="S82" i="2"/>
  <c r="R82" i="2"/>
  <c r="Q82" i="2"/>
  <c r="P82" i="2"/>
  <c r="O82" i="2"/>
  <c r="N82" i="2"/>
  <c r="M82" i="2"/>
  <c r="H82" i="2"/>
  <c r="W81" i="2"/>
  <c r="V81" i="2"/>
  <c r="U81" i="2"/>
  <c r="T81" i="2"/>
  <c r="S81" i="2"/>
  <c r="R81" i="2"/>
  <c r="Q81" i="2"/>
  <c r="P81" i="2"/>
  <c r="O81" i="2"/>
  <c r="N81" i="2"/>
  <c r="M81" i="2"/>
  <c r="H81" i="2"/>
  <c r="W80" i="2"/>
  <c r="V80" i="2"/>
  <c r="U80" i="2"/>
  <c r="T80" i="2"/>
  <c r="S80" i="2"/>
  <c r="R80" i="2"/>
  <c r="Q80" i="2"/>
  <c r="P80" i="2"/>
  <c r="O80" i="2"/>
  <c r="N80" i="2"/>
  <c r="M80" i="2"/>
  <c r="H80" i="2"/>
  <c r="W79" i="2"/>
  <c r="V79" i="2"/>
  <c r="U79" i="2"/>
  <c r="T79" i="2"/>
  <c r="S79" i="2"/>
  <c r="R79" i="2"/>
  <c r="Q79" i="2"/>
  <c r="P79" i="2"/>
  <c r="O79" i="2"/>
  <c r="N79" i="2"/>
  <c r="M79" i="2"/>
  <c r="H79" i="2"/>
  <c r="W78" i="2"/>
  <c r="V78" i="2"/>
  <c r="U78" i="2"/>
  <c r="T78" i="2"/>
  <c r="S78" i="2"/>
  <c r="R78" i="2"/>
  <c r="Q78" i="2"/>
  <c r="P78" i="2"/>
  <c r="O78" i="2"/>
  <c r="N78" i="2"/>
  <c r="M78" i="2"/>
  <c r="H78" i="2"/>
  <c r="W77" i="2"/>
  <c r="V77" i="2"/>
  <c r="U77" i="2"/>
  <c r="T77" i="2"/>
  <c r="S77" i="2"/>
  <c r="R77" i="2"/>
  <c r="Q77" i="2"/>
  <c r="P77" i="2"/>
  <c r="O77" i="2"/>
  <c r="N77" i="2"/>
  <c r="M77" i="2"/>
  <c r="H77" i="2"/>
  <c r="W76" i="2"/>
  <c r="V76" i="2"/>
  <c r="U76" i="2"/>
  <c r="T76" i="2"/>
  <c r="S76" i="2"/>
  <c r="R76" i="2"/>
  <c r="Q76" i="2"/>
  <c r="P76" i="2"/>
  <c r="O76" i="2"/>
  <c r="N76" i="2"/>
  <c r="M76" i="2"/>
  <c r="H76" i="2"/>
  <c r="W75" i="2"/>
  <c r="V75" i="2"/>
  <c r="U75" i="2"/>
  <c r="T75" i="2"/>
  <c r="S75" i="2"/>
  <c r="R75" i="2"/>
  <c r="Q75" i="2"/>
  <c r="P75" i="2"/>
  <c r="O75" i="2"/>
  <c r="N75" i="2"/>
  <c r="M75" i="2"/>
  <c r="H75" i="2"/>
  <c r="W74" i="2"/>
  <c r="V74" i="2"/>
  <c r="U74" i="2"/>
  <c r="T74" i="2"/>
  <c r="S74" i="2"/>
  <c r="R74" i="2"/>
  <c r="Q74" i="2"/>
  <c r="P74" i="2"/>
  <c r="O74" i="2"/>
  <c r="N74" i="2"/>
  <c r="M74" i="2"/>
  <c r="H74" i="2"/>
  <c r="W73" i="2"/>
  <c r="V73" i="2"/>
  <c r="U73" i="2"/>
  <c r="T73" i="2"/>
  <c r="S73" i="2"/>
  <c r="R73" i="2"/>
  <c r="Q73" i="2"/>
  <c r="P73" i="2"/>
  <c r="O73" i="2"/>
  <c r="N73" i="2"/>
  <c r="M73" i="2"/>
  <c r="H73" i="2"/>
  <c r="W72" i="2"/>
  <c r="V72" i="2"/>
  <c r="U72" i="2"/>
  <c r="T72" i="2"/>
  <c r="S72" i="2"/>
  <c r="R72" i="2"/>
  <c r="Q72" i="2"/>
  <c r="P72" i="2"/>
  <c r="O72" i="2"/>
  <c r="N72" i="2"/>
  <c r="M72" i="2"/>
  <c r="H72" i="2"/>
  <c r="W71" i="2"/>
  <c r="V71" i="2"/>
  <c r="U71" i="2"/>
  <c r="T71" i="2"/>
  <c r="S71" i="2"/>
  <c r="R71" i="2"/>
  <c r="Q71" i="2"/>
  <c r="P71" i="2"/>
  <c r="O71" i="2"/>
  <c r="N71" i="2"/>
  <c r="M71" i="2"/>
  <c r="H71" i="2"/>
  <c r="W70" i="2"/>
  <c r="V70" i="2"/>
  <c r="U70" i="2"/>
  <c r="T70" i="2"/>
  <c r="S70" i="2"/>
  <c r="R70" i="2"/>
  <c r="Q70" i="2"/>
  <c r="P70" i="2"/>
  <c r="O70" i="2"/>
  <c r="N70" i="2"/>
  <c r="M70" i="2"/>
  <c r="H70" i="2"/>
  <c r="W69" i="2"/>
  <c r="V69" i="2"/>
  <c r="U69" i="2"/>
  <c r="T69" i="2"/>
  <c r="S69" i="2"/>
  <c r="R69" i="2"/>
  <c r="Q69" i="2"/>
  <c r="P69" i="2"/>
  <c r="O69" i="2"/>
  <c r="N69" i="2"/>
  <c r="M69" i="2"/>
  <c r="H69" i="2"/>
  <c r="W68" i="2"/>
  <c r="V68" i="2"/>
  <c r="U68" i="2"/>
  <c r="T68" i="2"/>
  <c r="S68" i="2"/>
  <c r="R68" i="2"/>
  <c r="Q68" i="2"/>
  <c r="P68" i="2"/>
  <c r="O68" i="2"/>
  <c r="N68" i="2"/>
  <c r="M68" i="2"/>
  <c r="H68" i="2"/>
  <c r="W67" i="2"/>
  <c r="V67" i="2"/>
  <c r="U67" i="2"/>
  <c r="T67" i="2"/>
  <c r="S67" i="2"/>
  <c r="R67" i="2"/>
  <c r="Q67" i="2"/>
  <c r="P67" i="2"/>
  <c r="O67" i="2"/>
  <c r="N67" i="2"/>
  <c r="M67" i="2"/>
  <c r="H67" i="2"/>
  <c r="W66" i="2"/>
  <c r="V66" i="2"/>
  <c r="U66" i="2"/>
  <c r="T66" i="2"/>
  <c r="S66" i="2"/>
  <c r="R66" i="2"/>
  <c r="Q66" i="2"/>
  <c r="P66" i="2"/>
  <c r="O66" i="2"/>
  <c r="N66" i="2"/>
  <c r="M66" i="2"/>
  <c r="H66" i="2"/>
  <c r="W65" i="2"/>
  <c r="V65" i="2"/>
  <c r="U65" i="2"/>
  <c r="T65" i="2"/>
  <c r="S65" i="2"/>
  <c r="R65" i="2"/>
  <c r="Q65" i="2"/>
  <c r="P65" i="2"/>
  <c r="O65" i="2"/>
  <c r="N65" i="2"/>
  <c r="M65" i="2"/>
  <c r="H65" i="2"/>
  <c r="W64" i="2"/>
  <c r="V64" i="2"/>
  <c r="U64" i="2"/>
  <c r="T64" i="2"/>
  <c r="S64" i="2"/>
  <c r="R64" i="2"/>
  <c r="Q64" i="2"/>
  <c r="P64" i="2"/>
  <c r="O64" i="2"/>
  <c r="N64" i="2"/>
  <c r="M64" i="2"/>
  <c r="H64" i="2"/>
  <c r="W63" i="2"/>
  <c r="V63" i="2"/>
  <c r="U63" i="2"/>
  <c r="T63" i="2"/>
  <c r="S63" i="2"/>
  <c r="R63" i="2"/>
  <c r="Q63" i="2"/>
  <c r="P63" i="2"/>
  <c r="O63" i="2"/>
  <c r="N63" i="2"/>
  <c r="M63" i="2"/>
  <c r="H63" i="2"/>
  <c r="W62" i="2"/>
  <c r="V62" i="2"/>
  <c r="U62" i="2"/>
  <c r="T62" i="2"/>
  <c r="S62" i="2"/>
  <c r="R62" i="2"/>
  <c r="Q62" i="2"/>
  <c r="P62" i="2"/>
  <c r="O62" i="2"/>
  <c r="N62" i="2"/>
  <c r="M62" i="2"/>
  <c r="H62" i="2"/>
  <c r="W61" i="2"/>
  <c r="V61" i="2"/>
  <c r="U61" i="2"/>
  <c r="T61" i="2"/>
  <c r="S61" i="2"/>
  <c r="R61" i="2"/>
  <c r="Q61" i="2"/>
  <c r="P61" i="2"/>
  <c r="O61" i="2"/>
  <c r="N61" i="2"/>
  <c r="M61" i="2"/>
  <c r="H61" i="2"/>
  <c r="W60" i="2"/>
  <c r="V60" i="2"/>
  <c r="U60" i="2"/>
  <c r="T60" i="2"/>
  <c r="S60" i="2"/>
  <c r="R60" i="2"/>
  <c r="Q60" i="2"/>
  <c r="P60" i="2"/>
  <c r="O60" i="2"/>
  <c r="N60" i="2"/>
  <c r="M60" i="2"/>
  <c r="H60" i="2"/>
  <c r="W59" i="2"/>
  <c r="V59" i="2"/>
  <c r="U59" i="2"/>
  <c r="T59" i="2"/>
  <c r="S59" i="2"/>
  <c r="R59" i="2"/>
  <c r="Q59" i="2"/>
  <c r="P59" i="2"/>
  <c r="O59" i="2"/>
  <c r="N59" i="2"/>
  <c r="M59" i="2"/>
  <c r="H59" i="2"/>
  <c r="W58" i="2"/>
  <c r="V58" i="2"/>
  <c r="U58" i="2"/>
  <c r="T58" i="2"/>
  <c r="S58" i="2"/>
  <c r="R58" i="2"/>
  <c r="Q58" i="2"/>
  <c r="P58" i="2"/>
  <c r="O58" i="2"/>
  <c r="N58" i="2"/>
  <c r="M58" i="2"/>
  <c r="H58" i="2"/>
  <c r="W57" i="2"/>
  <c r="V57" i="2"/>
  <c r="U57" i="2"/>
  <c r="T57" i="2"/>
  <c r="S57" i="2"/>
  <c r="R57" i="2"/>
  <c r="Q57" i="2"/>
  <c r="P57" i="2"/>
  <c r="O57" i="2"/>
  <c r="N57" i="2"/>
  <c r="M57" i="2"/>
  <c r="H57" i="2"/>
  <c r="W56" i="2"/>
  <c r="V56" i="2"/>
  <c r="U56" i="2"/>
  <c r="T56" i="2"/>
  <c r="S56" i="2"/>
  <c r="R56" i="2"/>
  <c r="Q56" i="2"/>
  <c r="P56" i="2"/>
  <c r="O56" i="2"/>
  <c r="N56" i="2"/>
  <c r="M56" i="2"/>
  <c r="H56" i="2"/>
  <c r="W55" i="2"/>
  <c r="V55" i="2"/>
  <c r="U55" i="2"/>
  <c r="T55" i="2"/>
  <c r="S55" i="2"/>
  <c r="R55" i="2"/>
  <c r="Q55" i="2"/>
  <c r="P55" i="2"/>
  <c r="O55" i="2"/>
  <c r="N55" i="2"/>
  <c r="M55" i="2"/>
  <c r="H55" i="2"/>
  <c r="W54" i="2"/>
  <c r="V54" i="2"/>
  <c r="U54" i="2"/>
  <c r="T54" i="2"/>
  <c r="S54" i="2"/>
  <c r="R54" i="2"/>
  <c r="Q54" i="2"/>
  <c r="P54" i="2"/>
  <c r="O54" i="2"/>
  <c r="N54" i="2"/>
  <c r="M54" i="2"/>
  <c r="H54" i="2"/>
  <c r="W53" i="2"/>
  <c r="V53" i="2"/>
  <c r="U53" i="2"/>
  <c r="T53" i="2"/>
  <c r="S53" i="2"/>
  <c r="R53" i="2"/>
  <c r="Q53" i="2"/>
  <c r="P53" i="2"/>
  <c r="O53" i="2"/>
  <c r="N53" i="2"/>
  <c r="M53" i="2"/>
  <c r="H53" i="2"/>
  <c r="W52" i="2"/>
  <c r="V52" i="2"/>
  <c r="U52" i="2"/>
  <c r="T52" i="2"/>
  <c r="S52" i="2"/>
  <c r="R52" i="2"/>
  <c r="Q52" i="2"/>
  <c r="P52" i="2"/>
  <c r="O52" i="2"/>
  <c r="N52" i="2"/>
  <c r="M52" i="2"/>
  <c r="H52" i="2"/>
  <c r="W51" i="2"/>
  <c r="V51" i="2"/>
  <c r="U51" i="2"/>
  <c r="T51" i="2"/>
  <c r="S51" i="2"/>
  <c r="R51" i="2"/>
  <c r="Q51" i="2"/>
  <c r="P51" i="2"/>
  <c r="O51" i="2"/>
  <c r="N51" i="2"/>
  <c r="M51" i="2"/>
  <c r="H51" i="2"/>
  <c r="W50" i="2"/>
  <c r="V50" i="2"/>
  <c r="U50" i="2"/>
  <c r="T50" i="2"/>
  <c r="S50" i="2"/>
  <c r="R50" i="2"/>
  <c r="Q50" i="2"/>
  <c r="P50" i="2"/>
  <c r="O50" i="2"/>
  <c r="N50" i="2"/>
  <c r="M50" i="2"/>
  <c r="H50" i="2"/>
  <c r="W49" i="2"/>
  <c r="V49" i="2"/>
  <c r="U49" i="2"/>
  <c r="T49" i="2"/>
  <c r="S49" i="2"/>
  <c r="R49" i="2"/>
  <c r="Q49" i="2"/>
  <c r="P49" i="2"/>
  <c r="O49" i="2"/>
  <c r="N49" i="2"/>
  <c r="M49" i="2"/>
  <c r="H49" i="2"/>
  <c r="W48" i="2"/>
  <c r="V48" i="2"/>
  <c r="U48" i="2"/>
  <c r="T48" i="2"/>
  <c r="S48" i="2"/>
  <c r="R48" i="2"/>
  <c r="Q48" i="2"/>
  <c r="P48" i="2"/>
  <c r="O48" i="2"/>
  <c r="N48" i="2"/>
  <c r="M48" i="2"/>
  <c r="H48" i="2"/>
  <c r="W47" i="2"/>
  <c r="V47" i="2"/>
  <c r="U47" i="2"/>
  <c r="T47" i="2"/>
  <c r="S47" i="2"/>
  <c r="R47" i="2"/>
  <c r="Q47" i="2"/>
  <c r="P47" i="2"/>
  <c r="O47" i="2"/>
  <c r="N47" i="2"/>
  <c r="M47" i="2"/>
  <c r="H47" i="2"/>
  <c r="W46" i="2"/>
  <c r="V46" i="2"/>
  <c r="U46" i="2"/>
  <c r="T46" i="2"/>
  <c r="S46" i="2"/>
  <c r="R46" i="2"/>
  <c r="Q46" i="2"/>
  <c r="P46" i="2"/>
  <c r="O46" i="2"/>
  <c r="N46" i="2"/>
  <c r="M46" i="2"/>
  <c r="H46" i="2"/>
  <c r="W45" i="2"/>
  <c r="V45" i="2"/>
  <c r="U45" i="2"/>
  <c r="T45" i="2"/>
  <c r="S45" i="2"/>
  <c r="R45" i="2"/>
  <c r="Q45" i="2"/>
  <c r="P45" i="2"/>
  <c r="O45" i="2"/>
  <c r="N45" i="2"/>
  <c r="M45" i="2"/>
  <c r="H45" i="2"/>
  <c r="W44" i="2"/>
  <c r="V44" i="2"/>
  <c r="U44" i="2"/>
  <c r="T44" i="2"/>
  <c r="S44" i="2"/>
  <c r="R44" i="2"/>
  <c r="Q44" i="2"/>
  <c r="P44" i="2"/>
  <c r="O44" i="2"/>
  <c r="N44" i="2"/>
  <c r="M44" i="2"/>
  <c r="H44" i="2"/>
  <c r="W43" i="2"/>
  <c r="V43" i="2"/>
  <c r="U43" i="2"/>
  <c r="T43" i="2"/>
  <c r="S43" i="2"/>
  <c r="R43" i="2"/>
  <c r="Q43" i="2"/>
  <c r="P43" i="2"/>
  <c r="O43" i="2"/>
  <c r="N43" i="2"/>
  <c r="M43" i="2"/>
  <c r="H43" i="2"/>
  <c r="W42" i="2"/>
  <c r="V42" i="2"/>
  <c r="U42" i="2"/>
  <c r="T42" i="2"/>
  <c r="S42" i="2"/>
  <c r="R42" i="2"/>
  <c r="Q42" i="2"/>
  <c r="P42" i="2"/>
  <c r="O42" i="2"/>
  <c r="N42" i="2"/>
  <c r="M42" i="2"/>
  <c r="H42" i="2"/>
  <c r="W41" i="2"/>
  <c r="V41" i="2"/>
  <c r="U41" i="2"/>
  <c r="T41" i="2"/>
  <c r="S41" i="2"/>
  <c r="R41" i="2"/>
  <c r="Q41" i="2"/>
  <c r="P41" i="2"/>
  <c r="O41" i="2"/>
  <c r="N41" i="2"/>
  <c r="M41" i="2"/>
  <c r="H41" i="2"/>
  <c r="W40" i="2"/>
  <c r="V40" i="2"/>
  <c r="U40" i="2"/>
  <c r="T40" i="2"/>
  <c r="S40" i="2"/>
  <c r="R40" i="2"/>
  <c r="Q40" i="2"/>
  <c r="P40" i="2"/>
  <c r="O40" i="2"/>
  <c r="N40" i="2"/>
  <c r="M40" i="2"/>
  <c r="H40" i="2"/>
  <c r="W39" i="2"/>
  <c r="V39" i="2"/>
  <c r="U39" i="2"/>
  <c r="T39" i="2"/>
  <c r="S39" i="2"/>
  <c r="R39" i="2"/>
  <c r="Q39" i="2"/>
  <c r="P39" i="2"/>
  <c r="O39" i="2"/>
  <c r="N39" i="2"/>
  <c r="M39" i="2"/>
  <c r="H39" i="2"/>
  <c r="W38" i="2"/>
  <c r="V38" i="2"/>
  <c r="U38" i="2"/>
  <c r="T38" i="2"/>
  <c r="S38" i="2"/>
  <c r="R38" i="2"/>
  <c r="Q38" i="2"/>
  <c r="P38" i="2"/>
  <c r="O38" i="2"/>
  <c r="N38" i="2"/>
  <c r="M38" i="2"/>
  <c r="H38" i="2"/>
  <c r="W37" i="2"/>
  <c r="V37" i="2"/>
  <c r="U37" i="2"/>
  <c r="T37" i="2"/>
  <c r="S37" i="2"/>
  <c r="R37" i="2"/>
  <c r="Q37" i="2"/>
  <c r="P37" i="2"/>
  <c r="O37" i="2"/>
  <c r="N37" i="2"/>
  <c r="M37" i="2"/>
  <c r="H37" i="2"/>
  <c r="W36" i="2"/>
  <c r="V36" i="2"/>
  <c r="U36" i="2"/>
  <c r="T36" i="2"/>
  <c r="S36" i="2"/>
  <c r="R36" i="2"/>
  <c r="Q36" i="2"/>
  <c r="P36" i="2"/>
  <c r="O36" i="2"/>
  <c r="N36" i="2"/>
  <c r="M36" i="2"/>
  <c r="H36" i="2"/>
  <c r="W35" i="2"/>
  <c r="V35" i="2"/>
  <c r="U35" i="2"/>
  <c r="T35" i="2"/>
  <c r="S35" i="2"/>
  <c r="R35" i="2"/>
  <c r="Q35" i="2"/>
  <c r="P35" i="2"/>
  <c r="O35" i="2"/>
  <c r="N35" i="2"/>
  <c r="M35" i="2"/>
  <c r="H35" i="2"/>
  <c r="W34" i="2"/>
  <c r="V34" i="2"/>
  <c r="U34" i="2"/>
  <c r="T34" i="2"/>
  <c r="S34" i="2"/>
  <c r="R34" i="2"/>
  <c r="Q34" i="2"/>
  <c r="P34" i="2"/>
  <c r="O34" i="2"/>
  <c r="N34" i="2"/>
  <c r="M34" i="2"/>
  <c r="H34" i="2"/>
  <c r="W33" i="2"/>
  <c r="V33" i="2"/>
  <c r="U33" i="2"/>
  <c r="T33" i="2"/>
  <c r="S33" i="2"/>
  <c r="R33" i="2"/>
  <c r="Q33" i="2"/>
  <c r="P33" i="2"/>
  <c r="O33" i="2"/>
  <c r="N33" i="2"/>
  <c r="M33" i="2"/>
  <c r="H33" i="2"/>
  <c r="W32" i="2"/>
  <c r="V32" i="2"/>
  <c r="U32" i="2"/>
  <c r="T32" i="2"/>
  <c r="S32" i="2"/>
  <c r="R32" i="2"/>
  <c r="Q32" i="2"/>
  <c r="P32" i="2"/>
  <c r="O32" i="2"/>
  <c r="N32" i="2"/>
  <c r="M32" i="2"/>
  <c r="H32" i="2"/>
  <c r="W31" i="2"/>
  <c r="V31" i="2"/>
  <c r="U31" i="2"/>
  <c r="T31" i="2"/>
  <c r="S31" i="2"/>
  <c r="R31" i="2"/>
  <c r="Q31" i="2"/>
  <c r="P31" i="2"/>
  <c r="O31" i="2"/>
  <c r="N31" i="2"/>
  <c r="M31" i="2"/>
  <c r="H31" i="2"/>
  <c r="W30" i="2"/>
  <c r="V30" i="2"/>
  <c r="U30" i="2"/>
  <c r="T30" i="2"/>
  <c r="S30" i="2"/>
  <c r="R30" i="2"/>
  <c r="Q30" i="2"/>
  <c r="P30" i="2"/>
  <c r="O30" i="2"/>
  <c r="N30" i="2"/>
  <c r="M30" i="2"/>
  <c r="H30" i="2"/>
  <c r="W29" i="2"/>
  <c r="V29" i="2"/>
  <c r="U29" i="2"/>
  <c r="T29" i="2"/>
  <c r="S29" i="2"/>
  <c r="R29" i="2"/>
  <c r="Q29" i="2"/>
  <c r="P29" i="2"/>
  <c r="O29" i="2"/>
  <c r="N29" i="2"/>
  <c r="M29" i="2"/>
  <c r="H29" i="2"/>
  <c r="W28" i="2"/>
  <c r="V28" i="2"/>
  <c r="U28" i="2"/>
  <c r="T28" i="2"/>
  <c r="S28" i="2"/>
  <c r="R28" i="2"/>
  <c r="Q28" i="2"/>
  <c r="P28" i="2"/>
  <c r="O28" i="2"/>
  <c r="N28" i="2"/>
  <c r="M28" i="2"/>
  <c r="H28" i="2"/>
  <c r="W27" i="2"/>
  <c r="V27" i="2"/>
  <c r="U27" i="2"/>
  <c r="T27" i="2"/>
  <c r="S27" i="2"/>
  <c r="R27" i="2"/>
  <c r="Q27" i="2"/>
  <c r="P27" i="2"/>
  <c r="O27" i="2"/>
  <c r="N27" i="2"/>
  <c r="M27" i="2"/>
  <c r="H27" i="2" s="1"/>
  <c r="W26" i="2"/>
  <c r="V26" i="2"/>
  <c r="U26" i="2"/>
  <c r="T26" i="2"/>
  <c r="S26" i="2"/>
  <c r="R26" i="2"/>
  <c r="Q26" i="2"/>
  <c r="P26" i="2"/>
  <c r="O26" i="2"/>
  <c r="N26" i="2"/>
  <c r="M26" i="2"/>
  <c r="H26" i="2"/>
  <c r="W25" i="2"/>
  <c r="V25" i="2"/>
  <c r="U25" i="2"/>
  <c r="T25" i="2"/>
  <c r="S25" i="2"/>
  <c r="R25" i="2"/>
  <c r="Q25" i="2"/>
  <c r="P25" i="2"/>
  <c r="O25" i="2"/>
  <c r="N25" i="2"/>
  <c r="M25" i="2"/>
  <c r="H25" i="2"/>
  <c r="W24" i="2"/>
  <c r="V24" i="2"/>
  <c r="U24" i="2"/>
  <c r="T24" i="2"/>
  <c r="S24" i="2"/>
  <c r="R24" i="2"/>
  <c r="Q24" i="2"/>
  <c r="P24" i="2"/>
  <c r="O24" i="2"/>
  <c r="N24" i="2"/>
  <c r="M24" i="2"/>
  <c r="H24" i="2"/>
  <c r="W23" i="2"/>
  <c r="V23" i="2"/>
  <c r="U23" i="2"/>
  <c r="T23" i="2"/>
  <c r="S23" i="2"/>
  <c r="R23" i="2"/>
  <c r="Q23" i="2"/>
  <c r="G6" i="3" s="1" a="1"/>
  <c r="G6" i="3" s="1"/>
  <c r="P23" i="2"/>
  <c r="O23" i="2"/>
  <c r="C6" i="3" s="1" a="1"/>
  <c r="N23" i="2"/>
  <c r="D6" i="3" s="1" a="1"/>
  <c r="M23" i="2"/>
  <c r="E6" i="3" s="1" a="1"/>
  <c r="H23" i="2"/>
  <c r="W22" i="2"/>
  <c r="V22" i="2"/>
  <c r="U22" i="2"/>
  <c r="T22" i="2"/>
  <c r="S22" i="2"/>
  <c r="R22" i="2"/>
  <c r="Q22" i="2"/>
  <c r="P22" i="2"/>
  <c r="O22" i="2"/>
  <c r="N22" i="2"/>
  <c r="M22" i="2"/>
  <c r="H22" i="2"/>
  <c r="W21" i="2"/>
  <c r="V21" i="2"/>
  <c r="U21" i="2"/>
  <c r="T21" i="2"/>
  <c r="S21" i="2"/>
  <c r="R21" i="2"/>
  <c r="Q21" i="2"/>
  <c r="P21" i="2"/>
  <c r="O21" i="2"/>
  <c r="N21" i="2"/>
  <c r="M21" i="2"/>
  <c r="H21" i="2"/>
  <c r="W20" i="2"/>
  <c r="V20" i="2"/>
  <c r="U20" i="2"/>
  <c r="T20" i="2"/>
  <c r="S20" i="2"/>
  <c r="R20" i="2"/>
  <c r="Q20" i="2"/>
  <c r="P20" i="2"/>
  <c r="O20" i="2"/>
  <c r="N20" i="2"/>
  <c r="M20" i="2"/>
  <c r="H20" i="2"/>
  <c r="W19" i="2"/>
  <c r="V19" i="2"/>
  <c r="U19" i="2"/>
  <c r="T19" i="2"/>
  <c r="S19" i="2"/>
  <c r="R19" i="2"/>
  <c r="Q19" i="2"/>
  <c r="P19" i="2"/>
  <c r="O19" i="2"/>
  <c r="N19" i="2"/>
  <c r="M19" i="2"/>
  <c r="H19" i="2"/>
  <c r="W18" i="2"/>
  <c r="V18" i="2"/>
  <c r="U18" i="2"/>
  <c r="T18" i="2"/>
  <c r="S18" i="2"/>
  <c r="R18" i="2"/>
  <c r="Q18" i="2"/>
  <c r="P18" i="2"/>
  <c r="O18" i="2"/>
  <c r="N18" i="2"/>
  <c r="M18" i="2"/>
  <c r="H18" i="2"/>
  <c r="W17" i="2"/>
  <c r="V17" i="2"/>
  <c r="U17" i="2"/>
  <c r="T17" i="2"/>
  <c r="S17" i="2"/>
  <c r="R17" i="2"/>
  <c r="Q17" i="2"/>
  <c r="P17" i="2"/>
  <c r="O17" i="2"/>
  <c r="N17" i="2"/>
  <c r="M17" i="2"/>
  <c r="H17" i="2"/>
  <c r="M4" i="1" l="1"/>
  <c r="E6" i="3"/>
  <c r="I6" i="3" s="1" a="1"/>
  <c r="I6" i="3" s="1"/>
  <c r="D6" i="3"/>
  <c r="J6" i="3" s="1" a="1"/>
  <c r="J6" i="3" s="1"/>
  <c r="C6" i="3"/>
  <c r="K6" i="3" s="1" a="1"/>
  <c r="K6" i="3" s="1"/>
  <c r="H4" i="1" a="1"/>
  <c r="H4" i="1" s="1"/>
  <c r="K4" i="1" a="1"/>
  <c r="K4" i="1" s="1"/>
  <c r="J4" i="1" a="1"/>
  <c r="J4" i="1" s="1"/>
  <c r="I4" i="1" a="1"/>
  <c r="I4" i="1" s="1"/>
  <c r="B4" i="1"/>
  <c r="P12" i="2"/>
  <c r="T5" i="2"/>
  <c r="M5" i="2"/>
  <c r="H5" i="2" s="1"/>
  <c r="U11" i="2"/>
  <c r="T11" i="2"/>
  <c r="S11" i="2"/>
  <c r="W11" i="2"/>
  <c r="M11" i="2"/>
  <c r="R11" i="2"/>
  <c r="Q11" i="2"/>
  <c r="P11" i="2"/>
  <c r="V11" i="2"/>
  <c r="V5" i="2"/>
  <c r="R12" i="2"/>
  <c r="P5" i="2"/>
  <c r="T12" i="2"/>
  <c r="M12" i="2"/>
  <c r="U5" i="2"/>
  <c r="Q12" i="2"/>
  <c r="S12" i="2"/>
  <c r="Q5" i="2"/>
  <c r="U12" i="2"/>
  <c r="R5" i="2"/>
  <c r="V12" i="2"/>
  <c r="W5" i="2"/>
  <c r="S5" i="2"/>
  <c r="W12" i="2"/>
  <c r="O4" i="1" l="1" a="1"/>
  <c r="O4" i="1" s="1"/>
  <c r="N4" i="1" a="1"/>
  <c r="N4" i="1" s="1"/>
  <c r="Q4" i="1" a="1"/>
  <c r="Q4" i="1" s="1"/>
  <c r="R4" i="1" a="1"/>
  <c r="R4" i="1" s="1"/>
  <c r="P4" i="1" a="1"/>
  <c r="P4" i="1" s="1"/>
  <c r="H11" i="2"/>
  <c r="H12" i="2"/>
  <c r="P8" i="2"/>
  <c r="S8" i="2"/>
  <c r="W8" i="2"/>
  <c r="V8" i="2"/>
  <c r="U8" i="2"/>
  <c r="M8" i="2"/>
  <c r="T8" i="2"/>
  <c r="R8" i="2"/>
  <c r="Q8" i="2"/>
  <c r="Q16" i="2"/>
  <c r="P16" i="2"/>
  <c r="W16" i="2"/>
  <c r="V16" i="2"/>
  <c r="S16" i="2"/>
  <c r="U16" i="2"/>
  <c r="M16" i="2"/>
  <c r="T16" i="2"/>
  <c r="R16" i="2"/>
  <c r="T13" i="2"/>
  <c r="S13" i="2"/>
  <c r="M13" i="2"/>
  <c r="R13" i="2"/>
  <c r="Q13" i="2"/>
  <c r="P13" i="2"/>
  <c r="W13" i="2"/>
  <c r="V13" i="2"/>
  <c r="U13" i="2"/>
  <c r="U9" i="2"/>
  <c r="T9" i="2"/>
  <c r="S9" i="2"/>
  <c r="W9" i="2"/>
  <c r="R9" i="2"/>
  <c r="M9" i="2"/>
  <c r="Q9" i="2"/>
  <c r="P9" i="2"/>
  <c r="V9" i="2"/>
  <c r="Q6" i="2"/>
  <c r="P6" i="2"/>
  <c r="W6" i="2"/>
  <c r="V6" i="2"/>
  <c r="U6" i="2"/>
  <c r="M6" i="2"/>
  <c r="T6" i="2"/>
  <c r="S6" i="2"/>
  <c r="R6" i="2"/>
  <c r="T15" i="2"/>
  <c r="S15" i="2"/>
  <c r="U15" i="2"/>
  <c r="M15" i="2"/>
  <c r="R15" i="2"/>
  <c r="W15" i="2"/>
  <c r="Q15" i="2"/>
  <c r="P15" i="2"/>
  <c r="V15" i="2"/>
  <c r="T7" i="2"/>
  <c r="S7" i="2"/>
  <c r="M7" i="2"/>
  <c r="U7" i="2"/>
  <c r="R7" i="2"/>
  <c r="Q7" i="2"/>
  <c r="W7" i="2"/>
  <c r="P7" i="2"/>
  <c r="V7" i="2"/>
  <c r="P10" i="2"/>
  <c r="W10" i="2"/>
  <c r="Q10" i="2"/>
  <c r="V10" i="2"/>
  <c r="U10" i="2"/>
  <c r="S10" i="2"/>
  <c r="M10" i="2"/>
  <c r="T10" i="2"/>
  <c r="R10" i="2"/>
  <c r="Q14" i="2"/>
  <c r="P14" i="2"/>
  <c r="W14" i="2"/>
  <c r="V14" i="2"/>
  <c r="S14" i="2"/>
  <c r="U14" i="2"/>
  <c r="M14" i="2"/>
  <c r="T14" i="2"/>
  <c r="R14" i="2"/>
  <c r="H15" i="2" l="1"/>
  <c r="H13" i="2"/>
  <c r="H14" i="2"/>
  <c r="H10" i="2"/>
  <c r="H6" i="2"/>
  <c r="H7" i="2"/>
  <c r="H9" i="2"/>
  <c r="H16" i="2"/>
  <c r="H8" i="2"/>
  <c r="G1" i="3"/>
  <c r="G2" i="3" l="1"/>
  <c r="L6" i="3" l="1" a="1"/>
  <c r="L6" i="3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<sst xmlns="http://schemas.openxmlformats.org/spreadsheetml/2006/main" count="130" uniqueCount="107">
  <si>
    <t>Property Name</t>
  </si>
  <si>
    <t>No. of tickets</t>
  </si>
  <si>
    <t>Pending on SS</t>
  </si>
  <si>
    <t>Pending ticket actions</t>
  </si>
  <si>
    <t xml:space="preserve">📋 AR UK Refunds Processing </t>
  </si>
  <si>
    <t>Total Records:</t>
  </si>
  <si>
    <t>Ticket Details</t>
  </si>
  <si>
    <t>AR Team</t>
  </si>
  <si>
    <t>Bank details</t>
  </si>
  <si>
    <t>Refund Details</t>
  </si>
  <si>
    <t>Tenancy details</t>
  </si>
  <si>
    <t>Requestor's Name</t>
  </si>
  <si>
    <t>Ticket Number</t>
  </si>
  <si>
    <t>Booking ID</t>
  </si>
  <si>
    <t>Student ID</t>
  </si>
  <si>
    <t>Parsing Check</t>
  </si>
  <si>
    <t>Add in batch?</t>
  </si>
  <si>
    <t>Marked in SS</t>
  </si>
  <si>
    <t>Ticket actioned</t>
  </si>
  <si>
    <t>Remarks</t>
  </si>
  <si>
    <t xml:space="preserve"> Account Holder's Name</t>
  </si>
  <si>
    <t>Account Number</t>
  </si>
  <si>
    <t>Sort Code</t>
  </si>
  <si>
    <t>Bank's Address</t>
  </si>
  <si>
    <t>Total Offline Refund Amount</t>
  </si>
  <si>
    <t>Refund Type</t>
  </si>
  <si>
    <t>Offline Refund Detail ID</t>
  </si>
  <si>
    <t>Student Preferred Name</t>
  </si>
  <si>
    <t>Booking Bed Name</t>
  </si>
  <si>
    <t>Tenancy Start Date</t>
  </si>
  <si>
    <t>Tenancy End Date</t>
  </si>
  <si>
    <t>Select Property ⬇️</t>
  </si>
  <si>
    <t>Deposit</t>
  </si>
  <si>
    <t>Rent</t>
  </si>
  <si>
    <t>Opex</t>
  </si>
  <si>
    <t>Batch Amount</t>
  </si>
  <si>
    <t>Batch Count</t>
  </si>
  <si>
    <t>Validation</t>
  </si>
  <si>
    <t>Tenant Name</t>
  </si>
  <si>
    <t>Amount</t>
  </si>
  <si>
    <t>Bank details double check</t>
  </si>
  <si>
    <t>Approval Status</t>
  </si>
  <si>
    <t>Association type</t>
  </si>
  <si>
    <t>Category</t>
  </si>
  <si>
    <t>Closed Time</t>
  </si>
  <si>
    <t>Created Time</t>
  </si>
  <si>
    <t>Department</t>
  </si>
  <si>
    <t>Description</t>
  </si>
  <si>
    <t>Ticket Id</t>
  </si>
  <si>
    <t>Due by Time</t>
  </si>
  <si>
    <t>First Response Time (in Hrs)</t>
  </si>
  <si>
    <t>First Response Status</t>
  </si>
  <si>
    <t>Initial Response Time</t>
  </si>
  <si>
    <t>Group</t>
  </si>
  <si>
    <t>Impact</t>
  </si>
  <si>
    <t>Customer interactions</t>
  </si>
  <si>
    <t>Item</t>
  </si>
  <si>
    <t>Agent interactions</t>
  </si>
  <si>
    <t>Priority</t>
  </si>
  <si>
    <t>Requester Email</t>
  </si>
  <si>
    <t>Requester Location</t>
  </si>
  <si>
    <t>Requester Name</t>
  </si>
  <si>
    <t>Requester VIP</t>
  </si>
  <si>
    <t>Resolution Note</t>
  </si>
  <si>
    <t>Resolution Status</t>
  </si>
  <si>
    <t>Resolution Time (in Hrs)</t>
  </si>
  <si>
    <t>Resolved Time</t>
  </si>
  <si>
    <t>Agent</t>
  </si>
  <si>
    <t>Source</t>
  </si>
  <si>
    <t>Status</t>
  </si>
  <si>
    <t>Sub-Category</t>
  </si>
  <si>
    <t>Subject</t>
  </si>
  <si>
    <t>Survey Result</t>
  </si>
  <si>
    <t>Tags</t>
  </si>
  <si>
    <t>Type</t>
  </si>
  <si>
    <t>Time Tracked</t>
  </si>
  <si>
    <t>Last Updated Time</t>
  </si>
  <si>
    <t>Urgency</t>
  </si>
  <si>
    <t>Workspace</t>
  </si>
  <si>
    <t>Property list</t>
  </si>
  <si>
    <t>Site Name</t>
  </si>
  <si>
    <t>Service Charges</t>
  </si>
  <si>
    <t>Canterbury Student Manor</t>
  </si>
  <si>
    <t>Ticket Aging Analysis</t>
  </si>
  <si>
    <t>0-2 Days</t>
  </si>
  <si>
    <t>3-5 Days</t>
  </si>
  <si>
    <t>6+ Days</t>
  </si>
  <si>
    <t>Ticket Age (Days)</t>
  </si>
  <si>
    <t>Tickets</t>
  </si>
  <si>
    <t>Kanishk Sangal</t>
  </si>
  <si>
    <t>Rajat Nandwani</t>
  </si>
  <si>
    <t>Nirali Vyas</t>
  </si>
  <si>
    <t>Mayur Jagiasi</t>
  </si>
  <si>
    <t>No Agent</t>
  </si>
  <si>
    <t>Tickets by Property &amp; Agent</t>
  </si>
  <si>
    <t>Agent Name</t>
  </si>
  <si>
    <t>Yes</t>
  </si>
  <si>
    <t>Remarks
(Booking ID)</t>
  </si>
  <si>
    <t>Sub Total:</t>
  </si>
  <si>
    <t>Site 1</t>
  </si>
  <si>
    <t>Site 2</t>
  </si>
  <si>
    <t>Site 3</t>
  </si>
  <si>
    <t>Site 4</t>
  </si>
  <si>
    <t>Site 5</t>
  </si>
  <si>
    <t>Site 6</t>
  </si>
  <si>
    <t>Site 7</t>
  </si>
  <si>
    <t>Site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</si>
</sst>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_ &quot;₹&quot;\ * #,##0.00_ ;_ &quot;₹&quot;\ * \-#,##0.00_ ;_ &quot;₹&quot;\ * &quot;-&quot;??_ ;_ @_ "/>
    <numFmt numFmtId="165" formatCode="yyyy\-mm\-dd"/>
  </numFmts>
  <fonts count="32" x14ac:knownFonts="1">
    <font>
      <sz val="11"/>
      <name val="Arial"/>
      <family val="1"/>
    </font>
    <font>
      <sz val="11"/>
      <name val="Arial"/>
      <family val="2"/>
    </font>
    <font>
      <sz val="9"/>
      <name val="Arial"/>
      <family val="1"/>
    </font>
    <font>
      <b/>
      <sz val="14"/>
      <color theme="0"/>
      <name val="Arial"/>
      <family val="2"/>
    </font>
    <font>
      <sz val="11"/>
      <name val="Arial"/>
      <family val="1"/>
    </font>
    <font>
      <b/>
      <sz val="11"/>
      <color theme="0"/>
      <name val="Arial"/>
      <family val="2"/>
    </font>
    <font>
      <sz val="9"/>
      <color theme="0"/>
      <name val="Arial"/>
      <family val="1"/>
    </font>
    <font>
      <sz val="9"/>
      <color rgb="FFFF0000"/>
      <name val="Arial"/>
      <family val="1"/>
    </font>
    <font>
      <sz val="7"/>
      <color theme="2" tint="-0.89999084444715716"/>
      <name val="Arial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11"/>
      <color rgb="FFFFFFFF"/>
      <name val="Arial"/>
      <family val="1"/>
    </font>
    <font>
      <b/>
      <sz val="11"/>
      <color rgb="FFFFFFFF"/>
      <name val="Arial"/>
      <family val="2"/>
    </font>
    <font>
      <b/>
      <sz val="10"/>
      <color rgb="FF2D3436"/>
      <name val="Arial"/>
      <family val="2"/>
    </font>
    <font>
      <sz val="10"/>
      <color rgb="FF2D3436"/>
      <name val="Arial"/>
      <family val="1"/>
    </font>
    <font>
      <b/>
      <sz val="16"/>
      <color rgb="FF2C3E50"/>
      <name val="Arial"/>
      <family val="1"/>
    </font>
    <font>
      <sz val="10"/>
      <color rgb="FF7F8C8D"/>
      <name val="Arial"/>
      <family val="1"/>
    </font>
    <font>
      <b/>
      <sz val="12"/>
      <color rgb="FF2C3E50"/>
      <name val="Arial"/>
      <family val="1"/>
    </font>
    <font>
      <b/>
      <sz val="12"/>
      <color rgb="FFE74C3C"/>
      <name val="Arial"/>
      <family val="1"/>
    </font>
    <font>
      <b/>
      <sz val="12"/>
      <color rgb="FF27AE60"/>
      <name val="Arial"/>
      <family val="1"/>
    </font>
    <font>
      <b/>
      <sz val="11"/>
      <name val="Arial"/>
      <family val="2"/>
    </font>
    <font>
      <sz val="10"/>
      <color rgb="FF333333"/>
      <name val="Segoe UI"/>
      <family val="2"/>
    </font>
    <font>
      <b/>
      <sz val="10"/>
      <color rgb="FF666666"/>
      <name val="Segoe UI"/>
      <family val="2"/>
    </font>
    <font>
      <b/>
      <sz val="18"/>
      <color rgb="FFD35400"/>
      <name val="Segoe UI"/>
      <family val="2"/>
    </font>
    <font>
      <b/>
      <sz val="9"/>
      <color rgb="FF555555"/>
      <name val="Segoe UI"/>
      <family val="2"/>
    </font>
    <font>
      <i/>
      <sz val="8"/>
      <color rgb="FF999999"/>
      <name val="Segoe UI"/>
      <family val="2"/>
    </font>
    <font>
      <b/>
      <sz val="9"/>
      <color rgb="FF1E8449"/>
      <name val="Segoe UI"/>
      <family val="2"/>
    </font>
    <font>
      <b/>
      <sz val="11"/>
      <color rgb="FF2C3E50"/>
      <name val="Arial"/>
      <family val="1"/>
    </font>
    <font>
      <b/>
      <sz val="9"/>
      <color rgb="FF555555"/>
      <name val="Segoe UI"/>
      <family val="2"/>
    </font>
    <font>
      <sz val="10"/>
      <color rgb="FF333333"/>
      <name val="Segoe UI"/>
      <family val="2"/>
    </font>
    <font>
      <b/>
      <sz val="10"/>
      <color rgb="FF2C3E50"/>
      <name val="Arial"/>
      <family val="1"/>
    </font>
    <font>
      <sz val="8"/>
      <name val="Arial"/>
      <family val="1"/>
    </font>
  </fonts>
  <fills count="1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4A6FA5"/>
        <bgColor indexed="64"/>
      </patternFill>
    </fill>
    <fill>
      <patternFill patternType="solid">
        <fgColor rgb="FF5B8C5A"/>
        <bgColor indexed="64"/>
      </patternFill>
    </fill>
    <fill>
      <patternFill patternType="solid">
        <fgColor rgb="FF8B6B9B"/>
        <bgColor indexed="64"/>
      </patternFill>
    </fill>
    <fill>
      <patternFill patternType="solid">
        <fgColor rgb="FFC4A35A"/>
        <bgColor indexed="64"/>
      </patternFill>
    </fill>
    <fill>
      <patternFill patternType="solid">
        <fgColor rgb="FF6B8E9B"/>
        <bgColor indexed="64"/>
      </patternFill>
    </fill>
    <fill>
      <patternFill patternType="solid">
        <fgColor rgb="FFF7F9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EFE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BF5FB"/>
        <bgColor indexed="64"/>
      </patternFill>
    </fill>
    <fill>
      <patternFill patternType="solid">
        <fgColor rgb="FFF4F6F7"/>
        <bgColor indexed="64"/>
      </patternFill>
    </fill>
    <fill>
      <patternFill patternType="solid">
        <fgColor rgb="FFE8F6F3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rgb="FF4A6FA5"/>
      </bottom>
      <diagonal/>
    </border>
    <border>
      <left/>
      <right/>
      <top/>
      <bottom style="medium">
        <color rgb="FF5B8C5A"/>
      </bottom>
      <diagonal/>
    </border>
    <border>
      <left/>
      <right/>
      <top/>
      <bottom style="medium">
        <color rgb="FF8B6B9B"/>
      </bottom>
      <diagonal/>
    </border>
    <border>
      <left/>
      <right/>
      <top/>
      <bottom style="medium">
        <color rgb="FFC4A35A"/>
      </bottom>
      <diagonal/>
    </border>
    <border>
      <left/>
      <right/>
      <top/>
      <bottom style="medium">
        <color rgb="FF6B8E9B"/>
      </bottom>
      <diagonal/>
    </border>
    <border>
      <left/>
      <right/>
      <top/>
      <bottom style="thin">
        <color rgb="FFEAEAEA"/>
      </bottom>
      <diagonal/>
    </border>
    <border>
      <left/>
      <right/>
      <top style="thin">
        <color rgb="FFEAEAEA"/>
      </top>
      <bottom style="thin">
        <color rgb="FFEAEAEA"/>
      </bottom>
      <diagonal/>
    </border>
    <border>
      <left/>
      <right style="thin">
        <color rgb="FFD0D5DD"/>
      </right>
      <top/>
      <bottom style="medium">
        <color rgb="FF4A6FA5"/>
      </bottom>
      <diagonal/>
    </border>
    <border>
      <left/>
      <right style="thin">
        <color rgb="FFD0D5DD"/>
      </right>
      <top/>
      <bottom style="thin">
        <color rgb="FFEAEAEA"/>
      </bottom>
      <diagonal/>
    </border>
    <border>
      <left/>
      <right style="thin">
        <color rgb="FFD0D5DD"/>
      </right>
      <top style="thin">
        <color rgb="FFEAEAEA"/>
      </top>
      <bottom style="thin">
        <color rgb="FFEAEAEA"/>
      </bottom>
      <diagonal/>
    </border>
    <border>
      <left/>
      <right style="thin">
        <color rgb="FFD0D5DD"/>
      </right>
      <top/>
      <bottom style="medium">
        <color rgb="FF5B8C5A"/>
      </bottom>
      <diagonal/>
    </border>
    <border>
      <left/>
      <right style="thin">
        <color rgb="FFD0D5DD"/>
      </right>
      <top/>
      <bottom style="medium">
        <color rgb="FF8B6B9B"/>
      </bottom>
      <diagonal/>
    </border>
    <border>
      <left/>
      <right style="thin">
        <color rgb="FFD0D5DD"/>
      </right>
      <top/>
      <bottom style="medium">
        <color rgb="FFC4A35A"/>
      </bottom>
      <diagonal/>
    </border>
    <border>
      <left/>
      <right/>
      <top style="thin">
        <color rgb="FFBDC3C7"/>
      </top>
      <bottom/>
      <diagonal/>
    </border>
    <border>
      <left/>
      <right style="thin">
        <color rgb="FFD0D5DD"/>
      </right>
      <top style="thin">
        <color rgb="FFBDC3C7"/>
      </top>
      <bottom/>
      <diagonal/>
    </border>
    <border>
      <left/>
      <right/>
      <top style="thin">
        <color rgb="FFEAEAEA"/>
      </top>
      <bottom style="thin">
        <color rgb="FFBDC3C7"/>
      </bottom>
      <diagonal/>
    </border>
    <border>
      <left/>
      <right style="thin">
        <color rgb="FFD0D5DD"/>
      </right>
      <top style="thin">
        <color rgb="FFEAEAEA"/>
      </top>
      <bottom style="thin">
        <color rgb="FFBDC3C7"/>
      </bottom>
      <diagonal/>
    </border>
    <border>
      <left style="thin">
        <color rgb="FFBDC3C7"/>
      </left>
      <right/>
      <top style="thin">
        <color rgb="FFBDC3C7"/>
      </top>
      <bottom/>
      <diagonal/>
    </border>
    <border>
      <left style="thin">
        <color rgb="FFBDC3C7"/>
      </left>
      <right/>
      <top/>
      <bottom style="medium">
        <color rgb="FF4A6FA5"/>
      </bottom>
      <diagonal/>
    </border>
    <border>
      <left style="thin">
        <color rgb="FFBDC3C7"/>
      </left>
      <right/>
      <top/>
      <bottom style="thin">
        <color rgb="FFEAEAEA"/>
      </bottom>
      <diagonal/>
    </border>
    <border>
      <left style="thin">
        <color rgb="FFBDC3C7"/>
      </left>
      <right/>
      <top style="thin">
        <color rgb="FFEAEAEA"/>
      </top>
      <bottom style="thin">
        <color rgb="FFEAEAEA"/>
      </bottom>
      <diagonal/>
    </border>
    <border>
      <left style="thin">
        <color rgb="FFBDC3C7"/>
      </left>
      <right/>
      <top style="thin">
        <color rgb="FFEAEAEA"/>
      </top>
      <bottom style="thin">
        <color rgb="FFBDC3C7"/>
      </bottom>
      <diagonal/>
    </border>
    <border>
      <left/>
      <right style="thin">
        <color rgb="FFBDC3C7"/>
      </right>
      <top/>
      <bottom style="medium">
        <color rgb="FF6B8E9B"/>
      </bottom>
      <diagonal/>
    </border>
    <border>
      <left/>
      <right style="thin">
        <color rgb="FFBDC3C7"/>
      </right>
      <top/>
      <bottom style="thin">
        <color rgb="FFEAEAEA"/>
      </bottom>
      <diagonal/>
    </border>
    <border>
      <left/>
      <right style="thin">
        <color rgb="FFBDC3C7"/>
      </right>
      <top style="thin">
        <color rgb="FFEAEAEA"/>
      </top>
      <bottom style="thin">
        <color rgb="FFEAEAEA"/>
      </bottom>
      <diagonal/>
    </border>
    <border>
      <left/>
      <right style="thin">
        <color rgb="FFBDC3C7"/>
      </right>
      <top style="thin">
        <color rgb="FFEAEAEA"/>
      </top>
      <bottom style="thin">
        <color rgb="FFBDC3C7"/>
      </bottom>
      <diagonal/>
    </border>
    <border>
      <left/>
      <right/>
      <top/>
      <bottom style="thin">
        <color rgb="FFBDC3C7"/>
      </bottom>
      <diagonal/>
    </border>
    <border>
      <left style="thin">
        <color rgb="FFD0D5DD"/>
      </left>
      <right/>
      <top style="thin">
        <color rgb="FFBDC3C7"/>
      </top>
      <bottom/>
      <diagonal/>
    </border>
    <border>
      <left/>
      <right style="thin">
        <color rgb="FFEAECEE"/>
      </right>
      <top/>
      <bottom/>
      <diagonal/>
    </border>
    <border>
      <left style="thin">
        <color rgb="FFE5E8E8"/>
      </left>
      <right/>
      <top style="thin">
        <color rgb="FFE5E8E8"/>
      </top>
      <bottom style="thin">
        <color rgb="FFE0E0E0"/>
      </bottom>
      <diagonal/>
    </border>
    <border>
      <left style="thin">
        <color rgb="FFE5E8E8"/>
      </left>
      <right/>
      <top/>
      <bottom/>
      <diagonal/>
    </border>
    <border>
      <left/>
      <right style="thin">
        <color rgb="FFE5E8E8"/>
      </right>
      <top style="thin">
        <color rgb="FFE5E8E8"/>
      </top>
      <bottom style="thin">
        <color rgb="FFE0E0E0"/>
      </bottom>
      <diagonal/>
    </border>
    <border>
      <left/>
      <right style="thin">
        <color rgb="FFE5E8E8"/>
      </right>
      <top/>
      <bottom/>
      <diagonal/>
    </border>
    <border>
      <left style="thin">
        <color rgb="FFE5E8E8"/>
      </left>
      <right/>
      <top/>
      <bottom style="thin">
        <color rgb="FFE5E8E8"/>
      </bottom>
      <diagonal/>
    </border>
    <border>
      <left/>
      <right style="thin">
        <color rgb="FFE5E8E8"/>
      </right>
      <top/>
      <bottom style="thin">
        <color rgb="FFE5E8E8"/>
      </bottom>
      <diagonal/>
    </border>
    <border>
      <left style="thin">
        <color rgb="FFD5DBDB"/>
      </left>
      <right/>
      <top style="thin">
        <color rgb="FFD5DBDB"/>
      </top>
      <bottom style="thin">
        <color rgb="FFD5DBDB"/>
      </bottom>
      <diagonal/>
    </border>
    <border>
      <left style="thin">
        <color rgb="FFD5DBDB"/>
      </left>
      <right/>
      <top/>
      <bottom/>
      <diagonal/>
    </border>
    <border>
      <left/>
      <right style="thin">
        <color rgb="FFD5DBDB"/>
      </right>
      <top/>
      <bottom/>
      <diagonal/>
    </border>
    <border>
      <left style="thin">
        <color rgb="FFD5DBDB"/>
      </left>
      <right/>
      <top style="thin">
        <color rgb="FFD5DBDB"/>
      </top>
      <bottom style="thin">
        <color rgb="FFBDC3C7"/>
      </bottom>
      <diagonal/>
    </border>
    <border>
      <left/>
      <right/>
      <top style="thin">
        <color rgb="FFD5DBDB"/>
      </top>
      <bottom style="thin">
        <color rgb="FFBDC3C7"/>
      </bottom>
      <diagonal/>
    </border>
    <border>
      <left/>
      <right style="thin">
        <color rgb="FFD5DBDB"/>
      </right>
      <top style="thin">
        <color rgb="FFD5DBDB"/>
      </top>
      <bottom style="thin">
        <color rgb="FFBDC3C7"/>
      </bottom>
      <diagonal/>
    </border>
    <border>
      <left/>
      <right style="thin">
        <color rgb="FFD5DBDB"/>
      </right>
      <top style="thin">
        <color rgb="FFD5DBDB"/>
      </top>
      <bottom style="thin">
        <color rgb="FFD5DBDB"/>
      </bottom>
      <diagonal/>
    </border>
    <border>
      <left/>
      <right/>
      <top style="thin">
        <color rgb="FFD5DBDB"/>
      </top>
      <bottom style="thin">
        <color rgb="FFD5DBDB"/>
      </bottom>
      <diagonal/>
    </border>
  </borders>
  <cellStyleXfs count="2">
    <xf numFmtId="0" fontId="0" fillId="0" borderId="0"/>
    <xf numFmtId="164" fontId="4" fillId="0" borderId="0"/>
  </cellStyleXfs>
  <cellXfs count="12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5" fillId="2" borderId="0" xfId="0" applyFont="1" applyFill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2" fillId="0" borderId="5" xfId="0" applyFont="1" applyBorder="1"/>
    <xf numFmtId="0" fontId="2" fillId="0" borderId="3" xfId="0" applyFont="1" applyBorder="1"/>
    <xf numFmtId="0" fontId="6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5" fillId="3" borderId="3" xfId="0" applyFont="1" applyFill="1" applyBorder="1"/>
    <xf numFmtId="0" fontId="0" fillId="0" borderId="7" xfId="0" applyBorder="1"/>
    <xf numFmtId="0" fontId="7" fillId="0" borderId="5" xfId="0" applyFont="1" applyBorder="1"/>
    <xf numFmtId="0" fontId="0" fillId="0" borderId="8" xfId="0" applyBorder="1"/>
    <xf numFmtId="0" fontId="8" fillId="0" borderId="0" xfId="0" applyFont="1" applyAlignment="1">
      <alignment horizontal="center"/>
    </xf>
    <xf numFmtId="44" fontId="2" fillId="4" borderId="6" xfId="1" applyNumberFormat="1" applyFont="1" applyFill="1" applyBorder="1"/>
    <xf numFmtId="0" fontId="2" fillId="4" borderId="7" xfId="0" applyFont="1" applyFill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3" fillId="10" borderId="9" xfId="0" applyFont="1" applyFill="1" applyBorder="1" applyAlignment="1">
      <alignment horizontal="center" vertical="center" wrapText="1"/>
    </xf>
    <xf numFmtId="0" fontId="13" fillId="10" borderId="10" xfId="0" applyFont="1" applyFill="1" applyBorder="1" applyAlignment="1">
      <alignment horizontal="center" vertical="center" wrapText="1"/>
    </xf>
    <xf numFmtId="0" fontId="13" fillId="10" borderId="11" xfId="0" applyFont="1" applyFill="1" applyBorder="1" applyAlignment="1">
      <alignment horizontal="center" vertical="center" wrapText="1"/>
    </xf>
    <xf numFmtId="0" fontId="13" fillId="10" borderId="12" xfId="0" applyFont="1" applyFill="1" applyBorder="1" applyAlignment="1">
      <alignment horizontal="center" vertical="center" wrapText="1"/>
    </xf>
    <xf numFmtId="0" fontId="13" fillId="10" borderId="13" xfId="0" applyFont="1" applyFill="1" applyBorder="1" applyAlignment="1">
      <alignment horizontal="center" vertical="center" wrapText="1"/>
    </xf>
    <xf numFmtId="0" fontId="14" fillId="11" borderId="14" xfId="0" applyFont="1" applyFill="1" applyBorder="1" applyAlignment="1">
      <alignment horizontal="left" vertical="center"/>
    </xf>
    <xf numFmtId="0" fontId="14" fillId="11" borderId="14" xfId="0" applyFont="1" applyFill="1" applyBorder="1" applyAlignment="1">
      <alignment horizontal="center" vertical="center"/>
    </xf>
    <xf numFmtId="0" fontId="14" fillId="11" borderId="14" xfId="0" applyFont="1" applyFill="1" applyBorder="1" applyAlignment="1">
      <alignment horizontal="right" vertical="center"/>
    </xf>
    <xf numFmtId="0" fontId="14" fillId="11" borderId="15" xfId="0" applyFont="1" applyFill="1" applyBorder="1" applyAlignment="1">
      <alignment horizontal="left" vertical="center"/>
    </xf>
    <xf numFmtId="0" fontId="14" fillId="11" borderId="15" xfId="0" applyFont="1" applyFill="1" applyBorder="1" applyAlignment="1">
      <alignment horizontal="center" vertical="center"/>
    </xf>
    <xf numFmtId="0" fontId="14" fillId="11" borderId="15" xfId="0" applyFont="1" applyFill="1" applyBorder="1" applyAlignment="1">
      <alignment horizontal="right" vertical="center"/>
    </xf>
    <xf numFmtId="165" fontId="14" fillId="11" borderId="14" xfId="0" applyNumberFormat="1" applyFont="1" applyFill="1" applyBorder="1" applyAlignment="1">
      <alignment horizontal="center" vertical="center"/>
    </xf>
    <xf numFmtId="165" fontId="14" fillId="11" borderId="15" xfId="0" applyNumberFormat="1" applyFont="1" applyFill="1" applyBorder="1" applyAlignment="1">
      <alignment horizontal="center" vertical="center"/>
    </xf>
    <xf numFmtId="0" fontId="13" fillId="10" borderId="16" xfId="0" applyFont="1" applyFill="1" applyBorder="1" applyAlignment="1">
      <alignment horizontal="center" vertical="center" wrapText="1"/>
    </xf>
    <xf numFmtId="0" fontId="14" fillId="11" borderId="17" xfId="0" applyFont="1" applyFill="1" applyBorder="1" applyAlignment="1">
      <alignment horizontal="center" vertical="center"/>
    </xf>
    <xf numFmtId="0" fontId="14" fillId="11" borderId="18" xfId="0" applyFont="1" applyFill="1" applyBorder="1" applyAlignment="1">
      <alignment horizontal="center" vertical="center"/>
    </xf>
    <xf numFmtId="0" fontId="13" fillId="10" borderId="19" xfId="0" applyFont="1" applyFill="1" applyBorder="1" applyAlignment="1">
      <alignment horizontal="center" vertical="center" wrapText="1"/>
    </xf>
    <xf numFmtId="0" fontId="13" fillId="10" borderId="20" xfId="0" applyFont="1" applyFill="1" applyBorder="1" applyAlignment="1">
      <alignment horizontal="center" vertical="center" wrapText="1"/>
    </xf>
    <xf numFmtId="0" fontId="13" fillId="10" borderId="21" xfId="0" applyFont="1" applyFill="1" applyBorder="1" applyAlignment="1">
      <alignment horizontal="center" vertical="center" wrapText="1"/>
    </xf>
    <xf numFmtId="165" fontId="14" fillId="11" borderId="17" xfId="0" applyNumberFormat="1" applyFont="1" applyFill="1" applyBorder="1" applyAlignment="1">
      <alignment horizontal="center" vertical="center"/>
    </xf>
    <xf numFmtId="165" fontId="14" fillId="11" borderId="18" xfId="0" applyNumberFormat="1" applyFont="1" applyFill="1" applyBorder="1" applyAlignment="1">
      <alignment horizontal="center" vertical="center"/>
    </xf>
    <xf numFmtId="0" fontId="14" fillId="11" borderId="24" xfId="0" applyFont="1" applyFill="1" applyBorder="1" applyAlignment="1">
      <alignment horizontal="left" vertical="center"/>
    </xf>
    <xf numFmtId="0" fontId="14" fillId="11" borderId="24" xfId="0" applyFont="1" applyFill="1" applyBorder="1" applyAlignment="1">
      <alignment horizontal="center" vertical="center"/>
    </xf>
    <xf numFmtId="0" fontId="14" fillId="11" borderId="25" xfId="0" applyFont="1" applyFill="1" applyBorder="1" applyAlignment="1">
      <alignment horizontal="center" vertical="center"/>
    </xf>
    <xf numFmtId="0" fontId="14" fillId="11" borderId="24" xfId="0" applyFont="1" applyFill="1" applyBorder="1" applyAlignment="1">
      <alignment horizontal="right" vertical="center"/>
    </xf>
    <xf numFmtId="165" fontId="14" fillId="11" borderId="24" xfId="0" applyNumberFormat="1" applyFont="1" applyFill="1" applyBorder="1" applyAlignment="1">
      <alignment horizontal="center" vertical="center"/>
    </xf>
    <xf numFmtId="165" fontId="14" fillId="11" borderId="25" xfId="0" applyNumberFormat="1" applyFont="1" applyFill="1" applyBorder="1" applyAlignment="1">
      <alignment horizontal="center" vertical="center"/>
    </xf>
    <xf numFmtId="0" fontId="13" fillId="10" borderId="27" xfId="0" applyFont="1" applyFill="1" applyBorder="1" applyAlignment="1">
      <alignment horizontal="center" vertical="center" wrapText="1"/>
    </xf>
    <xf numFmtId="0" fontId="13" fillId="10" borderId="31" xfId="0" applyFont="1" applyFill="1" applyBorder="1" applyAlignment="1">
      <alignment horizontal="center" vertical="center" wrapText="1"/>
    </xf>
    <xf numFmtId="0" fontId="14" fillId="12" borderId="28" xfId="0" applyFont="1" applyFill="1" applyBorder="1" applyAlignment="1">
      <alignment horizontal="left" vertical="center"/>
    </xf>
    <xf numFmtId="0" fontId="14" fillId="12" borderId="29" xfId="0" applyFont="1" applyFill="1" applyBorder="1" applyAlignment="1">
      <alignment horizontal="left" vertical="center"/>
    </xf>
    <xf numFmtId="0" fontId="14" fillId="12" borderId="30" xfId="0" applyFont="1" applyFill="1" applyBorder="1" applyAlignment="1">
      <alignment horizontal="left" vertical="center"/>
    </xf>
    <xf numFmtId="0" fontId="14" fillId="12" borderId="17" xfId="0" applyFont="1" applyFill="1" applyBorder="1" applyAlignment="1">
      <alignment horizontal="center" vertical="center"/>
    </xf>
    <xf numFmtId="0" fontId="14" fillId="12" borderId="18" xfId="0" applyFont="1" applyFill="1" applyBorder="1" applyAlignment="1">
      <alignment horizontal="center" vertical="center"/>
    </xf>
    <xf numFmtId="0" fontId="14" fillId="12" borderId="25" xfId="0" applyFont="1" applyFill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4" fillId="11" borderId="17" xfId="0" applyFont="1" applyFill="1" applyBorder="1" applyAlignment="1">
      <alignment horizontal="left" vertical="center" wrapText="1"/>
    </xf>
    <xf numFmtId="0" fontId="14" fillId="11" borderId="18" xfId="0" applyFont="1" applyFill="1" applyBorder="1" applyAlignment="1">
      <alignment horizontal="left" vertical="center" wrapText="1"/>
    </xf>
    <xf numFmtId="0" fontId="14" fillId="11" borderId="25" xfId="0" applyFont="1" applyFill="1" applyBorder="1" applyAlignment="1">
      <alignment horizontal="left" vertical="center" wrapText="1"/>
    </xf>
    <xf numFmtId="0" fontId="14" fillId="11" borderId="14" xfId="0" applyFont="1" applyFill="1" applyBorder="1" applyAlignment="1">
      <alignment horizontal="center" vertical="center" wrapText="1"/>
    </xf>
    <xf numFmtId="0" fontId="14" fillId="11" borderId="15" xfId="0" applyFont="1" applyFill="1" applyBorder="1" applyAlignment="1">
      <alignment horizontal="center" vertical="center" wrapText="1"/>
    </xf>
    <xf numFmtId="0" fontId="14" fillId="11" borderId="24" xfId="0" applyFont="1" applyFill="1" applyBorder="1" applyAlignment="1">
      <alignment horizontal="center" vertical="center" wrapText="1"/>
    </xf>
    <xf numFmtId="0" fontId="14" fillId="11" borderId="14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11" borderId="32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11" borderId="15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11" borderId="33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11" borderId="24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11" borderId="34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0" fillId="0" borderId="0" xfId="0" applyFont="1" applyAlignment="1">
      <alignment horizontal="center" vertical="center" wrapText="1"/>
    </xf>
    <xf numFmtId="0" fontId="21" fillId="0" borderId="0" xfId="0" applyFont="1"/>
    <xf numFmtId="0" fontId="21" fillId="0" borderId="37" xfId="0" applyFont="1" applyBorder="1"/>
    <xf numFmtId="0" fontId="22" fillId="13" borderId="38" xfId="0" applyFont="1" applyFill="1" applyBorder="1" applyAlignment="1">
      <alignment horizontal="center" vertical="center" wrapText="1"/>
    </xf>
    <xf numFmtId="0" fontId="21" fillId="14" borderId="39" xfId="0" applyFont="1" applyFill="1" applyBorder="1" applyAlignment="1">
      <alignment horizontal="left" vertical="center"/>
    </xf>
    <xf numFmtId="0" fontId="21" fillId="0" borderId="39" xfId="0" applyFont="1" applyBorder="1" applyAlignment="1">
      <alignment horizontal="left" vertical="center"/>
    </xf>
    <xf numFmtId="0" fontId="22" fillId="13" borderId="40" xfId="0" applyFont="1" applyFill="1" applyBorder="1" applyAlignment="1">
      <alignment horizontal="center" vertical="center" wrapText="1"/>
    </xf>
    <xf numFmtId="0" fontId="21" fillId="14" borderId="41" xfId="0" applyFont="1" applyFill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45" xfId="0" applyFont="1" applyBorder="1" applyAlignment="1">
      <alignment horizontal="left"/>
    </xf>
    <xf numFmtId="0" fontId="21" fillId="0" borderId="46" xfId="0" applyFont="1" applyBorder="1" applyAlignment="1">
      <alignment horizontal="center"/>
    </xf>
    <xf numFmtId="0" fontId="24" fillId="16" borderId="47" xfId="0" applyFont="1" applyFill="1" applyBorder="1" applyAlignment="1">
      <alignment horizontal="center" vertical="center" wrapText="1"/>
    </xf>
    <xf numFmtId="0" fontId="26" fillId="17" borderId="48" xfId="0" applyFont="1" applyFill="1" applyBorder="1" applyAlignment="1">
      <alignment horizontal="center" vertical="center" wrapText="1"/>
    </xf>
    <xf numFmtId="0" fontId="24" fillId="16" borderId="48" xfId="0" applyFont="1" applyFill="1" applyBorder="1" applyAlignment="1">
      <alignment horizontal="center" vertical="center" wrapText="1"/>
    </xf>
    <xf numFmtId="0" fontId="24" fillId="16" borderId="49" xfId="0" applyFont="1" applyFill="1" applyBorder="1" applyAlignment="1">
      <alignment horizontal="center" vertical="center" wrapText="1"/>
    </xf>
    <xf numFmtId="0" fontId="25" fillId="0" borderId="0" xfId="0" applyFont="1"/>
    <xf numFmtId="0" fontId="28" fillId="16" borderId="0" xfId="0" applyFont="1" applyFill="1" applyAlignment="1">
      <alignment horizontal="center" vertical="center" wrapText="1"/>
    </xf>
    <xf numFmtId="0" fontId="29" fillId="0" borderId="45" xfId="0" applyFont="1" applyBorder="1" applyAlignment="1">
      <alignment horizontal="left"/>
    </xf>
    <xf numFmtId="0" fontId="29" fillId="0" borderId="0" xfId="0" applyFont="1" applyAlignment="1">
      <alignment horizontal="center"/>
    </xf>
    <xf numFmtId="0" fontId="29" fillId="0" borderId="46" xfId="0" applyFont="1" applyBorder="1" applyAlignment="1">
      <alignment horizontal="center"/>
    </xf>
    <xf numFmtId="0" fontId="14" fillId="12" borderId="14" xfId="0" applyFont="1" applyFill="1" applyBorder="1" applyAlignment="1">
      <alignment horizontal="left" vertical="center"/>
    </xf>
    <xf numFmtId="0" fontId="14" fillId="12" borderId="15" xfId="0" applyFont="1" applyFill="1" applyBorder="1" applyAlignment="1">
      <alignment horizontal="left" vertical="center"/>
    </xf>
    <xf numFmtId="0" fontId="14" fillId="12" borderId="24" xfId="0" applyFont="1" applyFill="1" applyBorder="1" applyAlignment="1">
      <alignment horizontal="left" vertical="center"/>
    </xf>
    <xf numFmtId="0" fontId="30" fillId="0" borderId="0" xfId="0" applyFont="1" applyAlignment="1">
      <alignment horizontal="left"/>
    </xf>
    <xf numFmtId="0" fontId="15" fillId="0" borderId="35" xfId="0" applyFont="1" applyBorder="1" applyAlignment="1">
      <alignment horizontal="left"/>
    </xf>
    <xf numFmtId="0" fontId="0" fillId="0" borderId="35" xfId="0" applyBorder="1"/>
    <xf numFmtId="0" fontId="27" fillId="15" borderId="44" xfId="0" applyFont="1" applyFill="1" applyBorder="1" applyAlignment="1">
      <alignment horizontal="center" vertical="center"/>
    </xf>
    <xf numFmtId="0" fontId="27" fillId="15" borderId="51" xfId="0" applyFont="1" applyFill="1" applyBorder="1" applyAlignment="1">
      <alignment horizontal="center" vertical="center"/>
    </xf>
    <xf numFmtId="0" fontId="27" fillId="15" borderId="50" xfId="0" applyFont="1" applyFill="1" applyBorder="1" applyAlignment="1">
      <alignment horizontal="center" vertical="center"/>
    </xf>
    <xf numFmtId="0" fontId="12" fillId="8" borderId="36" xfId="0" applyFont="1" applyFill="1" applyBorder="1" applyAlignment="1">
      <alignment horizontal="center" vertical="center"/>
    </xf>
    <xf numFmtId="0" fontId="12" fillId="8" borderId="22" xfId="0" applyFont="1" applyFill="1" applyBorder="1" applyAlignment="1">
      <alignment horizontal="center" vertical="center"/>
    </xf>
    <xf numFmtId="0" fontId="12" fillId="8" borderId="23" xfId="0" applyFont="1" applyFill="1" applyBorder="1" applyAlignment="1">
      <alignment horizontal="center" vertical="center"/>
    </xf>
    <xf numFmtId="0" fontId="12" fillId="7" borderId="36" xfId="0" applyFont="1" applyFill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12" fillId="7" borderId="23" xfId="0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12" fillId="6" borderId="23" xfId="0" applyFont="1" applyFill="1" applyBorder="1" applyAlignment="1">
      <alignment horizontal="center" vertical="center"/>
    </xf>
    <xf numFmtId="0" fontId="12" fillId="9" borderId="36" xfId="0" applyFont="1" applyFill="1" applyBorder="1" applyAlignment="1">
      <alignment horizontal="center" vertical="center"/>
    </xf>
    <xf numFmtId="0" fontId="12" fillId="9" borderId="22" xfId="0" applyFont="1" applyFill="1" applyBorder="1" applyAlignment="1">
      <alignment horizontal="center" vertical="center"/>
    </xf>
    <xf numFmtId="0" fontId="11" fillId="5" borderId="26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0" fontId="11" fillId="5" borderId="23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color rgb="FFCA6F1E"/>
      </font>
      <fill>
        <patternFill patternType="solid">
          <fgColor rgb="FFFDEBD0"/>
        </patternFill>
      </fill>
    </dxf>
    <dxf>
      <font>
        <b/>
        <color rgb="FF1E8449"/>
      </font>
      <fill>
        <patternFill patternType="solid">
          <fgColor rgb="FFD5F5E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F8FAFC"/>
        </patternFill>
      </fill>
    </dxf>
    <dxf>
      <fill>
        <patternFill>
          <bgColor theme="6" tint="0.59996337778862885"/>
        </patternFill>
      </fill>
    </dxf>
    <dxf>
      <font>
        <b/>
        <i val="0"/>
      </font>
      <fill>
        <patternFill patternType="none">
          <fgColor indexed="64"/>
          <bgColor auto="1"/>
        </patternFill>
      </fill>
    </dxf>
    <dxf>
      <font>
        <b/>
        <i val="0"/>
      </font>
      <fill>
        <patternFill patternType="none">
          <fgColor indexed="64"/>
          <bgColor auto="1"/>
        </patternFill>
      </fill>
    </dxf>
    <dxf>
      <font>
        <color rgb="FFBDC3C7"/>
      </font>
    </dxf>
    <dxf>
      <font>
        <color rgb="FF1E8449"/>
      </font>
    </dxf>
    <dxf>
      <font>
        <b/>
        <i val="0"/>
      </font>
      <fill>
        <patternFill patternType="solid">
          <fgColor indexed="64"/>
          <bgColor rgb="FFF4F6F7"/>
        </patternFill>
      </fill>
    </dxf>
    <dxf>
      <font>
        <b/>
        <i val="0"/>
      </font>
      <fill>
        <patternFill patternType="none">
          <fgColor indexed="64"/>
          <bgColor auto="1"/>
        </patternFill>
      </fill>
    </dxf>
    <dxf>
      <font>
        <b/>
        <i val="0"/>
      </font>
      <fill>
        <patternFill patternType="none">
          <fgColor indexed="64"/>
          <bgColor auto="1"/>
        </patternFill>
      </fill>
    </dxf>
    <dxf>
      <font>
        <b/>
        <i val="0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Structure" Target="richData/rdrichvaluestructure.xml"/><Relationship Id="rId5" Type="http://schemas.openxmlformats.org/officeDocument/2006/relationships/worksheet" Target="worksheets/sheet5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reshdesk_Export" displayName="Freshdesk_Export" ref="B2:AM3" totalsRowShown="0">
  <tableColumns count="38">
    <tableColumn id="1" xr3:uid="{00000000-0010-0000-0000-000001000000}" name="Approval Status"/>
    <tableColumn id="2" xr3:uid="{00000000-0010-0000-0000-000002000000}" name="Association type"/>
    <tableColumn id="3" xr3:uid="{00000000-0010-0000-0000-000003000000}" name="Category"/>
    <tableColumn id="4" xr3:uid="{00000000-0010-0000-0000-000004000000}" name="Closed Time"/>
    <tableColumn id="5" xr3:uid="{00000000-0010-0000-0000-000005000000}" name="Created Time"/>
    <tableColumn id="6" xr3:uid="{00000000-0010-0000-0000-000006000000}" name="Department"/>
    <tableColumn id="7" xr3:uid="{00000000-0010-0000-0000-000007000000}" name="Description"/>
    <tableColumn id="8" xr3:uid="{00000000-0010-0000-0000-000008000000}" name="Ticket Id"/>
    <tableColumn id="9" xr3:uid="{00000000-0010-0000-0000-000009000000}" name="Due by Time"/>
    <tableColumn id="10" xr3:uid="{00000000-0010-0000-0000-00000A000000}" name="First Response Time (in Hrs)"/>
    <tableColumn id="11" xr3:uid="{00000000-0010-0000-0000-00000B000000}" name="First Response Status"/>
    <tableColumn id="12" xr3:uid="{00000000-0010-0000-0000-00000C000000}" name="Initial Response Time"/>
    <tableColumn id="13" xr3:uid="{00000000-0010-0000-0000-00000D000000}" name="Group"/>
    <tableColumn id="14" xr3:uid="{00000000-0010-0000-0000-00000E000000}" name="Impact"/>
    <tableColumn id="15" xr3:uid="{00000000-0010-0000-0000-00000F000000}" name="Customer interactions"/>
    <tableColumn id="16" xr3:uid="{00000000-0010-0000-0000-000010000000}" name="Item"/>
    <tableColumn id="17" xr3:uid="{00000000-0010-0000-0000-000011000000}" name="Agent interactions"/>
    <tableColumn id="18" xr3:uid="{00000000-0010-0000-0000-000012000000}" name="Priority"/>
    <tableColumn id="19" xr3:uid="{00000000-0010-0000-0000-000013000000}" name="Requester Email"/>
    <tableColumn id="20" xr3:uid="{00000000-0010-0000-0000-000014000000}" name="Requester Location"/>
    <tableColumn id="21" xr3:uid="{00000000-0010-0000-0000-000015000000}" name="Requester Name"/>
    <tableColumn id="22" xr3:uid="{00000000-0010-0000-0000-000016000000}" name="Requester VIP"/>
    <tableColumn id="23" xr3:uid="{00000000-0010-0000-0000-000017000000}" name="Resolution Note"/>
    <tableColumn id="24" xr3:uid="{00000000-0010-0000-0000-000018000000}" name="Resolution Status"/>
    <tableColumn id="25" xr3:uid="{00000000-0010-0000-0000-000019000000}" name="Resolution Time (in Hrs)"/>
    <tableColumn id="26" xr3:uid="{00000000-0010-0000-0000-00001A000000}" name="Resolved Time"/>
    <tableColumn id="27" xr3:uid="{00000000-0010-0000-0000-00001B000000}" name="Agent"/>
    <tableColumn id="28" xr3:uid="{00000000-0010-0000-0000-00001C000000}" name="Source"/>
    <tableColumn id="29" xr3:uid="{00000000-0010-0000-0000-00001D000000}" name="Status"/>
    <tableColumn id="30" xr3:uid="{00000000-0010-0000-0000-00001E000000}" name="Sub-Category"/>
    <tableColumn id="31" xr3:uid="{00000000-0010-0000-0000-00001F000000}" name="Subject"/>
    <tableColumn id="32" xr3:uid="{00000000-0010-0000-0000-000020000000}" name="Survey Result"/>
    <tableColumn id="33" xr3:uid="{00000000-0010-0000-0000-000021000000}" name="Tags"/>
    <tableColumn id="34" xr3:uid="{00000000-0010-0000-0000-000022000000}" name="Type"/>
    <tableColumn id="35" xr3:uid="{00000000-0010-0000-0000-000023000000}" name="Time Tracked"/>
    <tableColumn id="36" xr3:uid="{00000000-0010-0000-0000-000024000000}" name="Last Updated Time"/>
    <tableColumn id="37" xr3:uid="{00000000-0010-0000-0000-000025000000}" name="Urgency"/>
    <tableColumn id="38" xr3:uid="{00000000-0010-0000-0000-000026000000}" name="Workspac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498DB"/>
  </sheetPr>
  <dimension ref="B1:R29"/>
  <sheetViews>
    <sheetView showGridLines="0" tabSelected="1" zoomScaleNormal="100" workbookViewId="0">
      <selection activeCell="O7" sqref="O7"/>
    </sheetView>
  </sheetViews>
  <sheetFormatPr defaultRowHeight="14.25" x14ac:dyDescent="0.2"/>
  <cols>
    <col min="1" max="1" width="3.375" customWidth="1"/>
    <col min="2" max="2" width="30" customWidth="1"/>
    <col min="3" max="3" width="15" style="1" customWidth="1"/>
    <col min="4" max="4" width="6.25" customWidth="1"/>
    <col min="5" max="5" width="16.625" customWidth="1"/>
    <col min="6" max="6" width="21.625" customWidth="1"/>
    <col min="7" max="7" width="3.375" customWidth="1"/>
    <col min="8" max="8" width="30" customWidth="1"/>
    <col min="9" max="11" width="11.625" customWidth="1"/>
    <col min="12" max="12" width="4.125" customWidth="1"/>
    <col min="13" max="13" width="23.375" customWidth="1"/>
    <col min="14" max="18" width="13.375" customWidth="1"/>
  </cols>
  <sheetData>
    <row r="1" spans="2:18" ht="27" customHeight="1" x14ac:dyDescent="0.3">
      <c r="B1" s="108" t="s">
        <v>4</v>
      </c>
      <c r="C1" s="109"/>
      <c r="D1" s="109"/>
      <c r="E1" s="109"/>
      <c r="F1" s="109"/>
      <c r="H1" s="99" t="str">
        <f ca="1">"Last Updated: "&amp;TEXT(NOW(),"DD-MMM-YYYY HH:MM")</f>
        <v>Last Updated: 20-Jul-2026 13:03</v>
      </c>
    </row>
    <row r="2" spans="2:18" ht="15" x14ac:dyDescent="0.2">
      <c r="H2" s="110" t="s">
        <v>83</v>
      </c>
      <c r="I2" s="111"/>
      <c r="J2" s="111"/>
      <c r="K2" s="112"/>
      <c r="M2" s="110" t="s">
        <v>94</v>
      </c>
      <c r="N2" s="111"/>
      <c r="O2" s="111"/>
      <c r="P2" s="111"/>
      <c r="Q2" s="111"/>
      <c r="R2" s="111"/>
    </row>
    <row r="3" spans="2:18" ht="21.95" customHeight="1" x14ac:dyDescent="0.25">
      <c r="B3" s="84" t="s">
        <v>0</v>
      </c>
      <c r="C3" s="87" t="s">
        <v>1</v>
      </c>
      <c r="D3" s="82"/>
      <c r="E3" s="84" t="s">
        <v>2</v>
      </c>
      <c r="F3" s="87" t="s">
        <v>3</v>
      </c>
      <c r="G3" s="82"/>
      <c r="H3" s="95" t="s">
        <v>0</v>
      </c>
      <c r="I3" s="96" t="s">
        <v>84</v>
      </c>
      <c r="J3" s="97" t="s">
        <v>85</v>
      </c>
      <c r="K3" s="98" t="s">
        <v>86</v>
      </c>
      <c r="M3" s="84" t="s">
        <v>0</v>
      </c>
      <c r="N3" s="87" t="s">
        <v>93</v>
      </c>
      <c r="O3" s="84" t="s">
        <v>89</v>
      </c>
      <c r="P3" s="87" t="s">
        <v>92</v>
      </c>
      <c r="Q3" s="84" t="s">
        <v>91</v>
      </c>
      <c r="R3" s="87" t="s">
        <v>90</v>
      </c>
    </row>
    <row r="4" spans="2:18" ht="21.95" customHeight="1" x14ac:dyDescent="0.25">
      <c r="B4" s="85" t="str" cm="1">
        <f t="array" ref="B4:C5">_xlfn.GROUPBY(_xlfn.ANCHORARRAY(Refunds!D5),_xlfn.ANCHORARRAY(Refunds!E5),_xleta.COUNTA,0,,-2)</f>
        <v>-</v>
      </c>
      <c r="C4" s="88">
        <v>1</v>
      </c>
      <c r="D4" s="82"/>
      <c r="E4" s="90">
        <f>COUNTIFS(Refunds!J5:J501,"False",Refunds!E5:E501,"&lt;&gt;")</f>
        <v>1</v>
      </c>
      <c r="F4" s="91">
        <f>COUNTIFS(Refunds!K5:K501,"False",Refunds!E5:E501,"&lt;&gt;")</f>
        <v>1</v>
      </c>
      <c r="G4" s="82"/>
      <c r="H4" s="85" t="str" cm="1">
        <f t="array" ref="H4:H5">_xlfn.LET(_xlpm.raw,_xlfn.UNIQUE(Refunds!$D$5:$D$501),_xlpm.filtered,_xlfn._xlws.FILTER(_xlpm.raw,(_xlpm.raw&lt;&gt;"")*(_xlpm.raw&lt;&gt;0)),_xlfn.VSTACK(_xlfn._xlws.SORT(_xlpm.filtered),"Total"))</f>
        <v>-</v>
      </c>
      <c r="I4" s="88" cm="1">
        <f t="array" aca="1" ref="I4:I5" ca="1">_xlfn.LET(_xlpm.raw,_xlfn.UNIQUE(Refunds!$D$5:$D$501),_xlpm.props,_xlfn._xlws.FILTER(_xlpm.raw,(_xlpm.raw&lt;&gt;"")*(_xlpm.raw&lt;&gt;0)),_xlpm.sorted,_xlfn._xlws.SORT(_xlpm.props),_xlpm.counts,_xlfn.MAP(_xlpm.sorted,_xlfn.LAMBDA(_xlpm.p,COUNTIFS(Refunds!$D$5:$D$501,_xlpm.p,Refunds!$X$5:$X$501,"&gt;=0",Refunds!$X$5:$X$501,"&lt;=2"))),_xlfn.VSTACK(_xlpm.counts,SUM(_xlpm.counts)))</f>
        <v>0</v>
      </c>
      <c r="J4" s="88" cm="1">
        <f t="array" aca="1" ref="J4:J5" ca="1">_xlfn.LET(_xlpm.raw,_xlfn.UNIQUE(Refunds!$D$5:$D$501),_xlpm.props,_xlfn._xlws.FILTER(_xlpm.raw,(_xlpm.raw&lt;&gt;"")*(_xlpm.raw&lt;&gt;0)),_xlpm.sorted,_xlfn._xlws.SORT(_xlpm.props),_xlpm.counts,_xlfn.MAP(_xlpm.sorted,_xlfn.LAMBDA(_xlpm.p,COUNTIFS(Refunds!$D$5:$D$501,_xlpm.p,Refunds!$X$5:$X$501,"&gt;=3",Refunds!$X$5:$X$501,"&lt;=5"))),_xlfn.VSTACK(_xlpm.counts,SUM(_xlpm.counts)))</f>
        <v>0</v>
      </c>
      <c r="K4" s="88" cm="1">
        <f t="array" aca="1" ref="K4:K5" ca="1">_xlfn.LET(_xlpm.raw,_xlfn.UNIQUE(Refunds!$D$5:$D$501),_xlpm.props,_xlfn._xlws.FILTER(_xlpm.raw,(_xlpm.raw&lt;&gt;"")*(_xlpm.raw&lt;&gt;0)),_xlpm.sorted,_xlfn._xlws.SORT(_xlpm.props),_xlpm.counts,_xlfn.MAP(_xlpm.sorted,_xlfn.LAMBDA(_xlpm.p,COUNTIFS(Refunds!$D$5:$D$501,_xlpm.p,Refunds!$X$5:$X$501,"&gt;=6"))),_xlfn.VSTACK(_xlpm.counts,SUM(_xlpm.counts)))</f>
        <v>0</v>
      </c>
      <c r="M4" s="85" t="str" cm="1">
        <f t="array" ref="M4">_xlfn._xlws.SORT(_xlfn.UNIQUE(_xlfn._xlws.FILTER(Refunds!$D$5:$D$501,Refunds!$D$5:$D$501&lt;&gt;"")))</f>
        <v>-</v>
      </c>
      <c r="N4" s="88" cm="1">
        <f t="array" ref="N4">_xlfn.MAP(_xlfn.ANCHORARRAY(M4),_xlfn.LAMBDA(_xlpm.prop,SUMPRODUCT((Refunds!$D$5:$D$501=_xlpm.prop)*(IFERROR(_xlfn.XLOOKUP(Refunds!$E$5:$E$501,'Export file'!$I$3:$I$3,'Export file'!$AB$3:$AB$3,""),"")=N$3))))</f>
        <v>0</v>
      </c>
      <c r="O4" s="88" cm="1">
        <f t="array" ref="O4">_xlfn.MAP(_xlfn.ANCHORARRAY(M4),_xlfn.LAMBDA(_xlpm.prop,SUMPRODUCT((Refunds!$D$5:$D$501=_xlpm.prop)*(IFERROR(_xlfn.XLOOKUP(Refunds!$E$5:$E$501,'Export file'!$I$3:$I$3,'Export file'!$AB$3:$AB$3,""),"")=O$3))))</f>
        <v>0</v>
      </c>
      <c r="P4" s="88" cm="1">
        <f t="array" ref="P4">_xlfn.MAP(_xlfn.ANCHORARRAY(M4),_xlfn.LAMBDA(_xlpm.prop,SUMPRODUCT((Refunds!$D$5:$D$501=_xlpm.prop)*(IFERROR(_xlfn.XLOOKUP(Refunds!$E$5:$E$501,'Export file'!$I$3:$I$3,'Export file'!$AB$3:$AB$3,""),"")=P$3))))</f>
        <v>0</v>
      </c>
      <c r="Q4" s="88" cm="1">
        <f t="array" ref="Q4">_xlfn.MAP(_xlfn.ANCHORARRAY(M4),_xlfn.LAMBDA(_xlpm.prop,SUMPRODUCT((Refunds!$D$5:$D$501=_xlpm.prop)*(IFERROR(_xlfn.XLOOKUP(Refunds!$E$5:$E$501,'Export file'!$I$3:$I$3,'Export file'!$AB$3:$AB$3,""),"")=Q$3))))</f>
        <v>0</v>
      </c>
      <c r="R4" s="88" cm="1">
        <f t="array" ref="R4">_xlfn.MAP(_xlfn.ANCHORARRAY(M4),_xlfn.LAMBDA(_xlpm.prop,SUMPRODUCT((Refunds!$D$5:$D$501=_xlpm.prop)*(IFERROR(_xlfn.XLOOKUP(Refunds!$E$5:$E$501,'Export file'!$I$3:$I$3,'Export file'!$AB$3:$AB$3,""),"")=R$3))))</f>
        <v>0</v>
      </c>
    </row>
    <row r="5" spans="2:18" ht="21.95" customHeight="1" x14ac:dyDescent="0.25">
      <c r="B5" s="86" t="str">
        <v>Total</v>
      </c>
      <c r="C5" s="89">
        <v>1</v>
      </c>
      <c r="D5" s="83"/>
      <c r="E5" s="82"/>
      <c r="F5" s="82"/>
      <c r="G5" s="82"/>
      <c r="H5" s="86" t="str">
        <v>Total</v>
      </c>
      <c r="I5" s="89">
        <f ca="1"/>
        <v>0</v>
      </c>
      <c r="J5" s="89">
        <f ca="1"/>
        <v>0</v>
      </c>
      <c r="K5" s="89">
        <f ca="1"/>
        <v>0</v>
      </c>
      <c r="M5" s="86"/>
      <c r="N5" s="89"/>
      <c r="O5" s="89"/>
      <c r="P5" s="89"/>
      <c r="Q5" s="89"/>
      <c r="R5" s="89"/>
    </row>
    <row r="6" spans="2:18" ht="21.95" customHeight="1" x14ac:dyDescent="0.25">
      <c r="B6" s="85"/>
      <c r="C6" s="88"/>
      <c r="D6" s="83"/>
      <c r="E6" s="100" t="s">
        <v>67</v>
      </c>
      <c r="F6" s="100" t="s">
        <v>88</v>
      </c>
      <c r="G6" s="82"/>
      <c r="H6" s="85"/>
      <c r="I6" s="88"/>
      <c r="J6" s="88"/>
      <c r="K6" s="88"/>
      <c r="M6" s="85"/>
      <c r="N6" s="88"/>
      <c r="O6" s="88"/>
      <c r="P6" s="88"/>
      <c r="Q6" s="88"/>
      <c r="R6" s="88"/>
    </row>
    <row r="7" spans="2:18" ht="21.95" customHeight="1" x14ac:dyDescent="0.25">
      <c r="B7" s="86"/>
      <c r="C7" s="89"/>
      <c r="D7" s="83"/>
      <c r="E7" s="85" t="e" cm="1">
        <f t="array" ref="E7">_xlfn.GROUPBY(Freshdesk_Export[Agent],Freshdesk_Export[Ticket Id],_xleta.COUNTA,0,0,-2)</f>
        <v>#VALUE!</v>
      </c>
      <c r="F7" s="88"/>
      <c r="G7" s="82"/>
      <c r="H7" s="86"/>
      <c r="I7" s="89"/>
      <c r="J7" s="89"/>
      <c r="K7" s="89"/>
      <c r="M7" s="86"/>
      <c r="N7" s="89"/>
      <c r="O7" s="89"/>
      <c r="P7" s="89"/>
      <c r="Q7" s="89"/>
      <c r="R7" s="89"/>
    </row>
    <row r="8" spans="2:18" ht="21.95" customHeight="1" x14ac:dyDescent="0.25">
      <c r="B8" s="85"/>
      <c r="C8" s="88"/>
      <c r="D8" s="83"/>
      <c r="E8" s="86"/>
      <c r="F8" s="89"/>
      <c r="G8" s="82"/>
      <c r="H8" s="85"/>
      <c r="I8" s="88"/>
      <c r="J8" s="88"/>
      <c r="K8" s="88"/>
      <c r="M8" s="85"/>
      <c r="N8" s="88"/>
      <c r="O8" s="88"/>
      <c r="P8" s="88"/>
      <c r="Q8" s="88"/>
      <c r="R8" s="88"/>
    </row>
    <row r="9" spans="2:18" ht="21.95" customHeight="1" x14ac:dyDescent="0.25">
      <c r="B9" s="86"/>
      <c r="C9" s="89"/>
      <c r="D9" s="83"/>
      <c r="E9" s="85"/>
      <c r="F9" s="88"/>
      <c r="G9" s="82"/>
      <c r="H9" s="86"/>
      <c r="I9" s="89"/>
      <c r="J9" s="89"/>
      <c r="K9" s="89"/>
      <c r="M9" s="86"/>
      <c r="N9" s="89"/>
      <c r="O9" s="89"/>
      <c r="P9" s="89"/>
      <c r="Q9" s="89"/>
      <c r="R9" s="89"/>
    </row>
    <row r="10" spans="2:18" ht="21.95" customHeight="1" x14ac:dyDescent="0.25">
      <c r="B10" s="85"/>
      <c r="C10" s="88"/>
      <c r="D10" s="83"/>
      <c r="E10" s="86"/>
      <c r="F10" s="89"/>
      <c r="G10" s="82"/>
      <c r="H10" s="85"/>
      <c r="I10" s="88"/>
      <c r="J10" s="88"/>
      <c r="K10" s="88"/>
      <c r="M10" s="85"/>
      <c r="N10" s="88"/>
      <c r="O10" s="88"/>
      <c r="P10" s="88"/>
      <c r="Q10" s="88"/>
      <c r="R10" s="88"/>
    </row>
    <row r="11" spans="2:18" ht="21.95" customHeight="1" x14ac:dyDescent="0.25">
      <c r="B11" s="86"/>
      <c r="C11" s="89"/>
      <c r="D11" s="83"/>
      <c r="E11" s="85"/>
      <c r="F11" s="88"/>
      <c r="G11" s="82"/>
      <c r="H11" s="86"/>
      <c r="I11" s="89"/>
      <c r="J11" s="89"/>
      <c r="K11" s="89"/>
      <c r="M11" s="86"/>
      <c r="N11" s="89"/>
      <c r="O11" s="89"/>
      <c r="P11" s="89"/>
      <c r="Q11" s="89"/>
      <c r="R11" s="89"/>
    </row>
    <row r="12" spans="2:18" ht="21.95" customHeight="1" x14ac:dyDescent="0.25">
      <c r="B12" s="85"/>
      <c r="C12" s="88"/>
      <c r="D12" s="83"/>
      <c r="E12" s="82"/>
      <c r="F12" s="82"/>
      <c r="G12" s="82"/>
      <c r="H12" s="85"/>
      <c r="I12" s="88"/>
      <c r="J12" s="88"/>
      <c r="K12" s="88"/>
      <c r="M12" s="85"/>
      <c r="N12" s="88"/>
      <c r="O12" s="88"/>
      <c r="P12" s="88"/>
      <c r="Q12" s="88"/>
      <c r="R12" s="88"/>
    </row>
    <row r="13" spans="2:18" ht="21.95" customHeight="1" x14ac:dyDescent="0.25">
      <c r="B13" s="86"/>
      <c r="C13" s="89"/>
      <c r="D13" s="83"/>
      <c r="E13" s="82"/>
      <c r="F13" s="82"/>
      <c r="G13" s="82"/>
      <c r="H13" s="86"/>
      <c r="I13" s="89"/>
      <c r="J13" s="89"/>
      <c r="K13" s="89"/>
      <c r="M13" s="86"/>
      <c r="N13" s="89"/>
      <c r="O13" s="89"/>
      <c r="P13" s="89"/>
      <c r="Q13" s="89"/>
      <c r="R13" s="89"/>
    </row>
    <row r="14" spans="2:18" ht="21.95" customHeight="1" x14ac:dyDescent="0.25">
      <c r="B14" s="85"/>
      <c r="C14" s="88"/>
      <c r="D14" s="82"/>
      <c r="E14" s="82"/>
      <c r="F14" s="82"/>
      <c r="G14" s="82"/>
      <c r="H14" s="85"/>
      <c r="I14" s="88"/>
      <c r="J14" s="88"/>
      <c r="K14" s="88"/>
      <c r="M14" s="85"/>
      <c r="N14" s="88"/>
      <c r="O14" s="88"/>
      <c r="P14" s="88"/>
      <c r="Q14" s="88"/>
      <c r="R14" s="88"/>
    </row>
    <row r="15" spans="2:18" ht="21.95" customHeight="1" x14ac:dyDescent="0.25">
      <c r="B15" s="86"/>
      <c r="C15" s="89"/>
      <c r="E15" s="82"/>
      <c r="H15" s="101"/>
      <c r="I15" s="102"/>
      <c r="J15" s="102"/>
      <c r="K15" s="103"/>
      <c r="M15" s="86"/>
      <c r="N15" s="89"/>
      <c r="O15" s="89"/>
      <c r="P15" s="89"/>
      <c r="Q15" s="89"/>
      <c r="R15" s="89"/>
    </row>
    <row r="16" spans="2:18" ht="21.95" customHeight="1" x14ac:dyDescent="0.25">
      <c r="B16" s="85"/>
      <c r="C16" s="88"/>
      <c r="H16" s="93"/>
      <c r="I16" s="92"/>
      <c r="J16" s="92"/>
      <c r="K16" s="94"/>
      <c r="M16" s="85"/>
      <c r="N16" s="88"/>
      <c r="O16" s="88"/>
      <c r="P16" s="88"/>
      <c r="Q16" s="88"/>
      <c r="R16" s="88"/>
    </row>
    <row r="17" spans="2:18" ht="21.95" customHeight="1" x14ac:dyDescent="0.25">
      <c r="B17" s="86"/>
      <c r="C17" s="89"/>
      <c r="H17" s="93"/>
      <c r="I17" s="92"/>
      <c r="J17" s="92"/>
      <c r="K17" s="94"/>
      <c r="M17" s="86"/>
      <c r="N17" s="89"/>
      <c r="O17" s="89"/>
      <c r="P17" s="89"/>
      <c r="Q17" s="89"/>
      <c r="R17" s="89"/>
    </row>
    <row r="18" spans="2:18" ht="21.95" customHeight="1" x14ac:dyDescent="0.25">
      <c r="B18" s="85"/>
      <c r="C18" s="88"/>
      <c r="H18" s="93"/>
      <c r="I18" s="92"/>
      <c r="J18" s="92"/>
      <c r="K18" s="94"/>
      <c r="M18" s="85"/>
      <c r="N18" s="88"/>
      <c r="O18" s="88"/>
      <c r="P18" s="88"/>
      <c r="Q18" s="88"/>
      <c r="R18" s="88"/>
    </row>
    <row r="19" spans="2:18" ht="21.95" customHeight="1" x14ac:dyDescent="0.25">
      <c r="B19" s="86"/>
      <c r="C19" s="89"/>
      <c r="H19" s="93"/>
      <c r="I19" s="92"/>
      <c r="J19" s="92"/>
      <c r="K19" s="94"/>
      <c r="M19" s="86"/>
      <c r="N19" s="89"/>
      <c r="O19" s="89"/>
      <c r="P19" s="89"/>
      <c r="Q19" s="89"/>
      <c r="R19" s="89"/>
    </row>
    <row r="20" spans="2:18" ht="21.95" customHeight="1" x14ac:dyDescent="0.25">
      <c r="B20" s="85"/>
      <c r="C20" s="88"/>
      <c r="H20" s="93"/>
      <c r="I20" s="92"/>
      <c r="J20" s="92"/>
      <c r="K20" s="94"/>
      <c r="M20" s="85"/>
      <c r="N20" s="88"/>
      <c r="O20" s="88"/>
      <c r="P20" s="88"/>
      <c r="Q20" s="88"/>
      <c r="R20" s="88"/>
    </row>
    <row r="21" spans="2:18" ht="21.95" customHeight="1" x14ac:dyDescent="0.25">
      <c r="B21" s="86"/>
      <c r="C21" s="89"/>
      <c r="H21" s="93"/>
      <c r="I21" s="92"/>
      <c r="J21" s="92"/>
      <c r="K21" s="94"/>
      <c r="M21" s="86"/>
      <c r="N21" s="89"/>
      <c r="O21" s="89"/>
      <c r="P21" s="89"/>
      <c r="Q21" s="89"/>
      <c r="R21" s="89"/>
    </row>
    <row r="22" spans="2:18" ht="21.95" customHeight="1" x14ac:dyDescent="0.25">
      <c r="B22" s="85"/>
      <c r="C22" s="88"/>
      <c r="H22" s="93"/>
      <c r="I22" s="92"/>
      <c r="J22" s="92"/>
      <c r="K22" s="94"/>
      <c r="M22" s="85"/>
      <c r="N22" s="88"/>
      <c r="O22" s="88"/>
      <c r="P22" s="88"/>
      <c r="Q22" s="88"/>
      <c r="R22" s="88"/>
    </row>
    <row r="23" spans="2:18" ht="21.95" customHeight="1" x14ac:dyDescent="0.25">
      <c r="B23" s="86"/>
      <c r="C23" s="89"/>
      <c r="H23" s="93"/>
      <c r="I23" s="92"/>
      <c r="J23" s="92"/>
      <c r="K23" s="94"/>
      <c r="M23" s="86"/>
      <c r="N23" s="89"/>
      <c r="O23" s="89"/>
      <c r="P23" s="89"/>
      <c r="Q23" s="89"/>
      <c r="R23" s="89"/>
    </row>
    <row r="24" spans="2:18" ht="21.95" customHeight="1" x14ac:dyDescent="0.25">
      <c r="B24" s="85"/>
      <c r="C24" s="88"/>
      <c r="H24" s="93"/>
      <c r="I24" s="92"/>
      <c r="J24" s="92"/>
      <c r="K24" s="94"/>
      <c r="M24" s="85"/>
      <c r="N24" s="88"/>
      <c r="O24" s="88"/>
      <c r="P24" s="88"/>
      <c r="Q24" s="88"/>
      <c r="R24" s="88"/>
    </row>
    <row r="25" spans="2:18" ht="21.95" customHeight="1" x14ac:dyDescent="0.25">
      <c r="B25" s="86"/>
      <c r="C25" s="89"/>
      <c r="H25" s="93"/>
      <c r="I25" s="92"/>
      <c r="J25" s="92"/>
      <c r="K25" s="94"/>
      <c r="M25" s="86"/>
      <c r="N25" s="89"/>
      <c r="O25" s="89"/>
      <c r="P25" s="89"/>
      <c r="Q25" s="89"/>
      <c r="R25" s="89"/>
    </row>
    <row r="26" spans="2:18" ht="15" x14ac:dyDescent="0.25">
      <c r="B26" s="85"/>
      <c r="C26" s="88"/>
      <c r="H26" s="93"/>
      <c r="I26" s="92"/>
      <c r="J26" s="92"/>
      <c r="K26" s="94"/>
      <c r="M26" s="85"/>
      <c r="N26" s="88"/>
      <c r="O26" s="88"/>
      <c r="P26" s="88"/>
      <c r="Q26" s="88"/>
      <c r="R26" s="88"/>
    </row>
    <row r="27" spans="2:18" ht="15" x14ac:dyDescent="0.25">
      <c r="B27" s="86"/>
      <c r="C27" s="89"/>
      <c r="H27" s="93"/>
      <c r="I27" s="92"/>
      <c r="J27" s="92"/>
      <c r="K27" s="94"/>
      <c r="M27" s="86"/>
      <c r="N27" s="89"/>
      <c r="O27" s="89"/>
      <c r="P27" s="89"/>
      <c r="Q27" s="89"/>
      <c r="R27" s="89"/>
    </row>
    <row r="28" spans="2:18" ht="15" x14ac:dyDescent="0.25">
      <c r="B28" s="85"/>
      <c r="C28" s="88"/>
      <c r="H28" s="93"/>
      <c r="I28" s="92"/>
      <c r="J28" s="92"/>
      <c r="K28" s="94"/>
      <c r="M28" s="85"/>
      <c r="N28" s="88"/>
      <c r="O28" s="88"/>
      <c r="P28" s="88"/>
      <c r="Q28" s="88"/>
      <c r="R28" s="88"/>
    </row>
    <row r="29" spans="2:18" ht="15" x14ac:dyDescent="0.25">
      <c r="H29" s="93"/>
      <c r="I29" s="92"/>
      <c r="J29" s="92"/>
      <c r="K29" s="94"/>
      <c r="M29" s="86"/>
    </row>
  </sheetData>
  <mergeCells count="3">
    <mergeCell ref="B1:F1"/>
    <mergeCell ref="H2:K2"/>
    <mergeCell ref="M2:R2"/>
  </mergeCells>
  <conditionalFormatting sqref="B4:C25">
    <cfRule type="containsText" dxfId="16" priority="7" operator="containsText" text="Total">
      <formula>NOT(ISERROR(SEARCH("Total",B4)))</formula>
    </cfRule>
  </conditionalFormatting>
  <conditionalFormatting sqref="E7:F11">
    <cfRule type="containsText" dxfId="15" priority="6" operator="containsText" text="Total">
      <formula>NOT(ISERROR(SEARCH("Total",E7)))</formula>
    </cfRule>
  </conditionalFormatting>
  <conditionalFormatting sqref="H4:K14">
    <cfRule type="containsText" dxfId="14" priority="2" operator="containsText" text="Total">
      <formula>NOT(ISERROR(SEARCH("Total",H4)))</formula>
    </cfRule>
  </conditionalFormatting>
  <conditionalFormatting sqref="H15:K29">
    <cfRule type="expression" dxfId="13" priority="8">
      <formula>$H15="Total"</formula>
    </cfRule>
  </conditionalFormatting>
  <conditionalFormatting sqref="I15:I29">
    <cfRule type="expression" dxfId="12" priority="9">
      <formula>AND(I15&gt;0,$H15&lt;&gt;"Total")</formula>
    </cfRule>
  </conditionalFormatting>
  <conditionalFormatting sqref="I15:K29">
    <cfRule type="expression" dxfId="11" priority="10">
      <formula>AND(I15=0,$H15&lt;&gt;"Total")</formula>
    </cfRule>
  </conditionalFormatting>
  <conditionalFormatting sqref="M4:M29">
    <cfRule type="containsText" dxfId="10" priority="1" operator="containsText" text="Total">
      <formula>NOT(ISERROR(SEARCH("Total",M4)))</formula>
    </cfRule>
  </conditionalFormatting>
  <conditionalFormatting sqref="N4:R28">
    <cfRule type="containsText" dxfId="9" priority="4" operator="containsText" text="Total">
      <formula>NOT(ISERROR(SEARCH("Total",N4)))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501"/>
  <sheetViews>
    <sheetView showGridLines="0" zoomScaleNormal="100" workbookViewId="0">
      <pane ySplit="4" topLeftCell="A5" activePane="bottomLeft" state="frozen"/>
      <selection pane="bottomLeft" activeCell="B5" sqref="B5"/>
    </sheetView>
  </sheetViews>
  <sheetFormatPr defaultRowHeight="14.25" x14ac:dyDescent="0.2"/>
  <cols>
    <col min="1" max="1" width="0.875" customWidth="1"/>
    <col min="2" max="2" width="18.5" customWidth="1"/>
    <col min="3" max="3" width="11.375" customWidth="1"/>
    <col min="4" max="4" width="23.375" customWidth="1"/>
    <col min="5" max="6" width="14.125" customWidth="1"/>
    <col min="7" max="7" width="13.375" style="1" customWidth="1"/>
    <col min="8" max="8" width="25.5" customWidth="1"/>
    <col min="9" max="10" width="14.125" customWidth="1"/>
    <col min="11" max="11" width="15.875" customWidth="1"/>
    <col min="12" max="13" width="25" customWidth="1"/>
    <col min="14" max="14" width="16.625" customWidth="1"/>
    <col min="15" max="15" width="12.5" customWidth="1"/>
    <col min="16" max="16" width="33.375" customWidth="1"/>
    <col min="17" max="17" width="20" customWidth="1"/>
    <col min="18" max="18" width="14.125" customWidth="1"/>
    <col min="19" max="19" width="16.625" customWidth="1"/>
    <col min="20" max="20" width="18.375" customWidth="1"/>
    <col min="21" max="23" width="16.625" customWidth="1"/>
    <col min="24" max="24" width="9.875" hidden="1" customWidth="1"/>
  </cols>
  <sheetData>
    <row r="1" spans="2:24" ht="6.75" customHeight="1" x14ac:dyDescent="0.2"/>
    <row r="2" spans="2:24" ht="18" customHeight="1" x14ac:dyDescent="0.25">
      <c r="C2" s="65"/>
      <c r="D2" s="65" t="s">
        <v>5</v>
      </c>
      <c r="E2" s="107">
        <f>COUNTA(E5:E501)</f>
        <v>1</v>
      </c>
      <c r="F2" s="65" t="s">
        <v>98</v>
      </c>
      <c r="G2" s="107">
        <f>SUBTOTAL(2,_xlfn.ANCHORARRAY(E5))</f>
        <v>1</v>
      </c>
      <c r="N2" s="65"/>
      <c r="O2" s="66"/>
      <c r="Q2" s="65"/>
      <c r="R2" s="67"/>
      <c r="T2" s="65"/>
      <c r="U2" s="68"/>
    </row>
    <row r="3" spans="2:24" s="1" customFormat="1" ht="27.95" customHeight="1" x14ac:dyDescent="0.2">
      <c r="B3" s="123" t="s">
        <v>6</v>
      </c>
      <c r="C3" s="124"/>
      <c r="D3" s="124"/>
      <c r="E3" s="124"/>
      <c r="F3" s="124"/>
      <c r="G3" s="125"/>
      <c r="H3" s="121" t="s">
        <v>7</v>
      </c>
      <c r="I3" s="122"/>
      <c r="J3" s="122"/>
      <c r="K3" s="122"/>
      <c r="L3" s="122"/>
      <c r="M3" s="119" t="s">
        <v>8</v>
      </c>
      <c r="N3" s="119"/>
      <c r="O3" s="119"/>
      <c r="P3" s="120"/>
      <c r="Q3" s="116" t="s">
        <v>9</v>
      </c>
      <c r="R3" s="117"/>
      <c r="S3" s="118"/>
      <c r="T3" s="113" t="s">
        <v>10</v>
      </c>
      <c r="U3" s="114"/>
      <c r="V3" s="114"/>
      <c r="W3" s="115"/>
    </row>
    <row r="4" spans="2:24" s="2" customFormat="1" ht="36" customHeight="1" thickBot="1" x14ac:dyDescent="0.25">
      <c r="B4" s="57" t="s">
        <v>11</v>
      </c>
      <c r="C4" s="30" t="s">
        <v>95</v>
      </c>
      <c r="D4" s="30" t="s">
        <v>0</v>
      </c>
      <c r="E4" s="30" t="s">
        <v>12</v>
      </c>
      <c r="F4" s="30" t="s">
        <v>13</v>
      </c>
      <c r="G4" s="43" t="s">
        <v>14</v>
      </c>
      <c r="H4" s="34" t="s">
        <v>15</v>
      </c>
      <c r="I4" s="34" t="s">
        <v>16</v>
      </c>
      <c r="J4" s="34" t="s">
        <v>17</v>
      </c>
      <c r="K4" s="58" t="s">
        <v>18</v>
      </c>
      <c r="L4" s="34" t="s">
        <v>19</v>
      </c>
      <c r="M4" s="31" t="s">
        <v>20</v>
      </c>
      <c r="N4" s="31" t="s">
        <v>21</v>
      </c>
      <c r="O4" s="31" t="s">
        <v>22</v>
      </c>
      <c r="P4" s="46" t="s">
        <v>23</v>
      </c>
      <c r="Q4" s="32" t="s">
        <v>24</v>
      </c>
      <c r="R4" s="32" t="s">
        <v>25</v>
      </c>
      <c r="S4" s="47" t="s">
        <v>26</v>
      </c>
      <c r="T4" s="33" t="s">
        <v>27</v>
      </c>
      <c r="U4" s="33" t="s">
        <v>28</v>
      </c>
      <c r="V4" s="33" t="s">
        <v>29</v>
      </c>
      <c r="W4" s="48" t="s">
        <v>30</v>
      </c>
      <c r="X4" s="81" t="s">
        <v>87</v>
      </c>
    </row>
    <row r="5" spans="2:24" ht="21.95" customHeight="1" x14ac:dyDescent="0.2">
      <c r="B5" s="59" t="str" cm="1">
        <f t="array" ref="B5">IFERROR(_xlfn.LET(
        _xlpm.tickets,_xlfn._TRO_TRAILING( E5:E501),
        _xlpm.lookupRange, 'Export file'!I3:I479,
        _xlpm.descRange, 'Export file'!H3:H479,
        _xlpm.descriptions, _xlfn.XLOOKUP(_xlpm.tickets, _xlpm.lookupRange, _xlpm.descRange, ""),
        _xlpm.startText, "Requestor's Name ",
        _xlpm.endText, " User Role",
        _xlpm.startPos, SEARCH(_xlpm.startText, _xlpm.descriptions) + LEN(_xlpm.startText),
        _xlpm.endPos, SEARCH(_xlpm.endText, _xlpm.descriptions),
        MID(_xlpm.descriptions, _xlpm.startPos, _xlpm.endPos - _xlpm.startPos)
    ),_xlfn.XLOOKUP(E5,'Export file'!I:I,'Export file'!V:V,"-",0))</f>
        <v>-</v>
      </c>
      <c r="C5" s="104" t="str" cm="1">
        <f t="array" ref="C5">_xlfn.XLOOKUP(_xlfn.ANCHORARRAY(E5),'Export file'!I:I,'Export file'!AB:AB,"NA",0)</f>
        <v>NA</v>
      </c>
      <c r="D5" s="35" t="str" cm="1">
        <f t="array" ref="D5">IFERROR(_xlfn.LET(_xlpm.desc,_xlfn.XLOOKUP(_xlfn.ANCHORARRAY(E5),'Export file'!I:I,'Export file'!H:H,""),_xlpm.startLabel,"Property Name ",_xlpm.endLabel,"Booking Bed Name",_xlpm.startPos,SEARCH(_xlpm.startLabel,_xlpm.desc)+LEN(_xlpm.startLabel),_xlpm.endPos,SEARCH(_xlpm.endLabel,_xlpm.desc),TRIM(MID(_xlpm.desc,_xlpm.startPos,_xlpm.endPos-_xlpm.startPos-1))),_xlfn.XLOOKUP(E4,'Export file'!I:I,'Export file'!V:V,"-",0))</f>
        <v>-</v>
      </c>
      <c r="E5" s="36" cm="1">
        <f t="array" ref="E5">Freshdesk_Export[Ticket Id]</f>
        <v>0</v>
      </c>
      <c r="F5" s="36" t="str" cm="1">
        <f t="array" ref="F5">IFERROR(_xlfn.LET(_xlpm.desc,_xlfn.XLOOKUP(_xlfn.ANCHORARRAY(E5),'Export file'!I:I,'Export file'!H:H,""),_xlpm.startLabel,"Booking ID ",_xlpm.endLabel,"Student ID",_xlpm.startPos,SEARCH(_xlpm.startLabel,_xlpm.desc)+LEN(_xlpm.startLabel),_xlpm.endPos,SEARCH(_xlpm.endLabel,_xlpm.desc),TRIM(MID(_xlpm.desc,_xlpm.startPos,_xlpm.endPos-_xlpm.startPos-1))),"-")</f>
        <v>-</v>
      </c>
      <c r="G5" s="62" t="e" cm="1">
        <f t="array" ref="G5">_xlfn.LET(
        _xlpm.tickets,_xlfn._TRO_TRAILING( E5:E501),
        _xlpm.lookupRange, 'Export file'!I3:I479,
        _xlpm.descRange, 'Export file'!H3:H479,
        _xlpm.descriptions, _xlfn.XLOOKUP(_xlpm.tickets, _xlpm.lookupRange, _xlpm.descRange, ""),
        _xlpm.startText, "Student ID ",
        _xlpm.endText, " Student First Name",
        _xlpm.startPos, SEARCH(_xlpm.startText, _xlpm.descriptions) + LEN(_xlpm.startText),
        _xlpm.endPos, SEARCH(_xlpm.endText, _xlpm.descriptions),
        MID(_xlpm.descriptions, _xlpm.startPos, _xlpm.endPos - _xlpm.startPos)
    )</f>
        <v>#VALUE!</v>
      </c>
      <c r="H5" s="36" t="str">
        <f>IF($E5="","",IF(OR($M5="",$M5="-",NOT(ISNUMBER(VALUE($N5))),LEN($N5)&lt;&gt;8,NOT(ISNUMBER(VALUE($O5))),LEN($O5)&lt;&gt;6),"Check: "&amp;MID(IF(OR($M5="",$M5="-"),"| Missing Name","")&amp;IF(NOT(ISNUMBER(VALUE($N5))),"| Acct No invalid",IF(LEN($N5)&gt;8,"| Acct No too long ("&amp;LEN($N5)&amp;")",IF(LEN($N5)&lt;8,"| Acct No too short ("&amp;LEN($N5)&amp;")","")))&amp;IF(NOT(ISNUMBER(VALUE($O5))),"| Sort Code invalid",IF(LEN($O5)&gt;6,"| Sort Code too long ("&amp;LEN($O5)&amp;")",IF(LEN($O5)&lt;6,"| Sort Code too short ("&amp;LEN($O5)&amp;")",""))),3,200),"OK"))</f>
        <v>Check: Missing Name| Acct No invalid| Sort Code invalid</v>
      </c>
      <c r="I5" s="36"/>
      <c r="J5" s="75" t="b">
        <v>0</v>
      </c>
      <c r="K5" s="76" t="b">
        <v>0</v>
      </c>
      <c r="L5" s="72"/>
      <c r="M5" s="35" t="str">
        <f>TRIM(IFERROR(_xlfn.LET(_xlpm.desc,_xlfn.XLOOKUP(E5,'Export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5" s="36" t="str">
        <f>IFERROR(_xlfn.LET(_xlpm.desc,_xlfn.XLOOKUP(E5,'Export file'!I:I,'Export file'!H:H,""),_xlpm.startLabel,"Account Number ",_xlpm.endLabel,"Sort Code",_xlpm.startPos,SEARCH(_xlpm.startLabel,_xlpm.desc)+LEN(_xlpm.startLabel),_xlpm.endPos,SEARCH(_xlpm.endLabel,_xlpm.desc),TRIM(MID(_xlpm.desc,_xlpm.startPos,_xlpm.endPos-_xlpm.startPos-1))),"-")</f>
        <v>-</v>
      </c>
      <c r="O5" s="36" t="str">
        <f>IFERROR(_xlfn.LET(_xlpm.desc,_xlfn.XLOOKUP(E5,'Export file'!I:I,'Export file'!H:H,""),_xlpm.startLabel,"Sort Code ",_xlpm.endLabel,"Bank's Address",_xlpm.startPos,SEARCH(_xlpm.startLabel,_xlpm.desc)+LEN(_xlpm.startLabel),_xlpm.endPos,SEARCH(_xlpm.endLabel,_xlpm.desc),SUBSTITUTE(SUBSTITUTE(TRIM(MID(_xlpm.desc,_xlpm.startPos,_xlpm.endPos-_xlpm.startPos)),"-","")," ","")),"-")</f>
        <v>-</v>
      </c>
      <c r="P5" s="69" t="str">
        <f>IFERROR(_xlfn.LET(_xlpm.desc,_xlfn.XLOOKUP(E5,'Export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5" s="37" t="str">
        <f>IFERROR(_xlfn.LET(_xlpm.desc,_xlfn.XLOOKUP(E5,'Export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5" s="36" t="str">
        <f>IFERROR(_xlfn.LET(_xlpm.desc,_xlfn.XLOOKUP(E5,'Export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5" s="44" t="str">
        <f>IFERROR(_xlfn.LET(_xlpm.desc,_xlfn.XLOOKUP(E5,'Export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5" s="35" t="str">
        <f>IFERROR(_xlfn.LET(         _xlpm.desc, _xlfn.XLOOKUP(E5,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5" s="36" t="str">
        <f>IFERROR(_xlfn.LET(_xlpm.desc,_xlfn.XLOOKUP(E5,'Export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5" s="41" t="str">
        <f>IFERROR(_xlfn.LET(_xlpm.desc,_xlfn.XLOOKUP(E5,'Export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5" s="49" t="str">
        <f>IFERROR(_xlfn.LET(_xlpm.desc,_xlfn.XLOOKUP(E5,'Export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5" t="e">
        <f ca="1">IF(E5="","",TODAY()-DATEVALUE(LEFT(_xlfn.XLOOKUP(E5,'Export file'!$I:$I,'Export file'!$F:$F,""),10)))</f>
        <v>#VALUE!</v>
      </c>
    </row>
    <row r="6" spans="2:24" ht="21.95" customHeight="1" x14ac:dyDescent="0.2">
      <c r="B6" s="60"/>
      <c r="C6" s="105"/>
      <c r="D6" s="38"/>
      <c r="E6" s="39"/>
      <c r="F6" s="39"/>
      <c r="G6" s="63"/>
      <c r="H6" s="39" t="str">
        <f t="shared" ref="H6:H68" si="0">IF($E6="","",IF(OR($M6="",$M6="-",NOT(ISNUMBER(VALUE($N6))),LEN($N6)&lt;&gt;8,NOT(ISNUMBER(VALUE($O6))),LEN($O6)&lt;&gt;6),"Check: "&amp;MID(IF(OR($M6="",$M6="-"),"| Missing Name","")&amp;IF(NOT(ISNUMBER(VALUE($N6))),"| Acct No invalid",IF(LEN($N6)&gt;8,"| Acct No too long ("&amp;LEN($N6)&amp;")",IF(LEN($N6)&lt;8,"| Acct No too short ("&amp;LEN($N6)&amp;")","")))&amp;IF(NOT(ISNUMBER(VALUE($O6))),"| Sort Code invalid",IF(LEN($O6)&gt;6,"| Sort Code too long ("&amp;LEN($O6)&amp;")",IF(LEN($O6)&lt;6,"| Sort Code too short ("&amp;LEN($O6)&amp;")",""))),3,200),"OK"))</f>
        <v/>
      </c>
      <c r="I6" s="39"/>
      <c r="J6" s="77" t="b">
        <v>0</v>
      </c>
      <c r="K6" s="78" t="b">
        <v>0</v>
      </c>
      <c r="L6" s="73"/>
      <c r="M6" s="38" t="str">
        <f>TRIM(IFERROR(_xlfn.LET(_xlpm.desc,_xlfn.XLOOKUP(E6,'Export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6" s="39" t="str">
        <f>IFERROR(_xlfn.LET(_xlpm.desc,_xlfn.XLOOKUP(E6,'Export file'!I:I,'Export file'!H:H,""),_xlpm.startLabel,"Account Number ",_xlpm.endLabel,"Sort Code",_xlpm.startPos,SEARCH(_xlpm.startLabel,_xlpm.desc)+LEN(_xlpm.startLabel),_xlpm.endPos,SEARCH(_xlpm.endLabel,_xlpm.desc),TRIM(MID(_xlpm.desc,_xlpm.startPos,_xlpm.endPos-_xlpm.startPos-1))),"-")</f>
        <v>-</v>
      </c>
      <c r="O6" s="39" t="str">
        <f>IFERROR(_xlfn.LET(_xlpm.desc,_xlfn.XLOOKUP(E6,'Export file'!I:I,'Export file'!H:H,""),_xlpm.startLabel,"Sort Code ",_xlpm.endLabel,"Bank's Address",_xlpm.startPos,SEARCH(_xlpm.startLabel,_xlpm.desc)+LEN(_xlpm.startLabel),_xlpm.endPos,SEARCH(_xlpm.endLabel,_xlpm.desc),SUBSTITUTE(SUBSTITUTE(TRIM(MID(_xlpm.desc,_xlpm.startPos,_xlpm.endPos-_xlpm.startPos)),"-","")," ","")),"-")</f>
        <v>-</v>
      </c>
      <c r="P6" s="70" t="str">
        <f>IFERROR(_xlfn.LET(_xlpm.desc,_xlfn.XLOOKUP(E6,'Export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6" s="40" t="str">
        <f>IFERROR(_xlfn.LET(_xlpm.desc,_xlfn.XLOOKUP(E6,'Export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6" s="39" t="str">
        <f>IFERROR(_xlfn.LET(_xlpm.desc,_xlfn.XLOOKUP(E6,'Export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6" s="45" t="str">
        <f>IFERROR(_xlfn.LET(_xlpm.desc,_xlfn.XLOOKUP(E6,'Export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6" s="38" t="str">
        <f>IFERROR(_xlfn.LET(         _xlpm.desc, _xlfn.XLOOKUP(E6,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6" s="39" t="str">
        <f>IFERROR(_xlfn.LET(_xlpm.desc,_xlfn.XLOOKUP(E6,'Export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6" s="42" t="str">
        <f>IFERROR(_xlfn.LET(_xlpm.desc,_xlfn.XLOOKUP(E6,'Export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6" s="50" t="str">
        <f>IFERROR(_xlfn.LET(_xlpm.desc,_xlfn.XLOOKUP(E6,'Export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6" t="str">
        <f ca="1">IF(E6="","",TODAY()-DATEVALUE(LEFT(_xlfn.XLOOKUP(E6,'Export file'!$I:$I,'Export file'!$F:$F,""),10)))</f>
        <v/>
      </c>
    </row>
    <row r="7" spans="2:24" ht="21.95" customHeight="1" x14ac:dyDescent="0.2">
      <c r="B7" s="60"/>
      <c r="C7" s="105"/>
      <c r="D7" s="38"/>
      <c r="E7" s="39"/>
      <c r="F7" s="39"/>
      <c r="G7" s="63"/>
      <c r="H7" s="39" t="str">
        <f t="shared" si="0"/>
        <v/>
      </c>
      <c r="I7" s="39"/>
      <c r="J7" s="77" t="b">
        <v>0</v>
      </c>
      <c r="K7" s="78" t="b">
        <v>0</v>
      </c>
      <c r="L7" s="73"/>
      <c r="M7" s="38" t="str">
        <f>TRIM(IFERROR(_xlfn.LET(_xlpm.desc,_xlfn.XLOOKUP(E7,'Export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7" s="39" t="str">
        <f>IFERROR(_xlfn.LET(_xlpm.desc,_xlfn.XLOOKUP(E7,'Export file'!I:I,'Export file'!H:H,""),_xlpm.startLabel,"Account Number ",_xlpm.endLabel,"Sort Code",_xlpm.startPos,SEARCH(_xlpm.startLabel,_xlpm.desc)+LEN(_xlpm.startLabel),_xlpm.endPos,SEARCH(_xlpm.endLabel,_xlpm.desc),TRIM(MID(_xlpm.desc,_xlpm.startPos,_xlpm.endPos-_xlpm.startPos-1))),"-")</f>
        <v>-</v>
      </c>
      <c r="O7" s="39" t="str">
        <f>IFERROR(_xlfn.LET(_xlpm.desc,_xlfn.XLOOKUP(E7,'Export file'!I:I,'Export file'!H:H,""),_xlpm.startLabel,"Sort Code ",_xlpm.endLabel,"Bank's Address",_xlpm.startPos,SEARCH(_xlpm.startLabel,_xlpm.desc)+LEN(_xlpm.startLabel),_xlpm.endPos,SEARCH(_xlpm.endLabel,_xlpm.desc),SUBSTITUTE(SUBSTITUTE(TRIM(MID(_xlpm.desc,_xlpm.startPos,_xlpm.endPos-_xlpm.startPos)),"-","")," ","")),"-")</f>
        <v>-</v>
      </c>
      <c r="P7" s="70" t="str">
        <f>IFERROR(_xlfn.LET(_xlpm.desc,_xlfn.XLOOKUP(E7,'Export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7" s="40" t="str">
        <f>IFERROR(_xlfn.LET(_xlpm.desc,_xlfn.XLOOKUP(E7,'Export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7" s="39" t="str">
        <f>IFERROR(_xlfn.LET(_xlpm.desc,_xlfn.XLOOKUP(E7,'Export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7" s="45" t="str">
        <f>IFERROR(_xlfn.LET(_xlpm.desc,_xlfn.XLOOKUP(E7,'Export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7" s="38" t="str">
        <f>IFERROR(_xlfn.LET(         _xlpm.desc, _xlfn.XLOOKUP(E7,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7" s="39" t="str">
        <f>IFERROR(_xlfn.LET(_xlpm.desc,_xlfn.XLOOKUP(E7,'Export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7" s="42" t="str">
        <f>IFERROR(_xlfn.LET(_xlpm.desc,_xlfn.XLOOKUP(E7,'Export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7" s="50" t="str">
        <f>IFERROR(_xlfn.LET(_xlpm.desc,_xlfn.XLOOKUP(E7,'Export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7" t="str">
        <f ca="1">IF(E7="","",TODAY()-DATEVALUE(LEFT(_xlfn.XLOOKUP(E7,'Export file'!$I:$I,'Export file'!$F:$F,""),10)))</f>
        <v/>
      </c>
    </row>
    <row r="8" spans="2:24" ht="21.95" customHeight="1" x14ac:dyDescent="0.2">
      <c r="B8" s="60"/>
      <c r="C8" s="105"/>
      <c r="D8" s="38"/>
      <c r="E8" s="39"/>
      <c r="F8" s="39"/>
      <c r="G8" s="63"/>
      <c r="H8" s="39" t="str">
        <f t="shared" si="0"/>
        <v/>
      </c>
      <c r="I8" s="39" t="s">
        <v>96</v>
      </c>
      <c r="J8" s="77" t="b">
        <v>0</v>
      </c>
      <c r="K8" s="78" t="b">
        <v>0</v>
      </c>
      <c r="L8" s="73"/>
      <c r="M8" s="38" t="str">
        <f>TRIM(IFERROR(_xlfn.LET(_xlpm.desc,_xlfn.XLOOKUP(E8,'Export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8" s="39" t="str">
        <f>IFERROR(_xlfn.LET(_xlpm.desc,_xlfn.XLOOKUP(E8,'Export file'!I:I,'Export file'!H:H,""),_xlpm.startLabel,"Account Number ",_xlpm.endLabel,"Sort Code",_xlpm.startPos,SEARCH(_xlpm.startLabel,_xlpm.desc)+LEN(_xlpm.startLabel),_xlpm.endPos,SEARCH(_xlpm.endLabel,_xlpm.desc),TRIM(MID(_xlpm.desc,_xlpm.startPos,_xlpm.endPos-_xlpm.startPos-1))),"-")</f>
        <v>-</v>
      </c>
      <c r="O8" s="39" t="str">
        <f>IFERROR(_xlfn.LET(_xlpm.desc,_xlfn.XLOOKUP(E8,'Export file'!I:I,'Export file'!H:H,""),_xlpm.startLabel,"Sort Code ",_xlpm.endLabel,"Bank's Address",_xlpm.startPos,SEARCH(_xlpm.startLabel,_xlpm.desc)+LEN(_xlpm.startLabel),_xlpm.endPos,SEARCH(_xlpm.endLabel,_xlpm.desc),SUBSTITUTE(SUBSTITUTE(TRIM(MID(_xlpm.desc,_xlpm.startPos,_xlpm.endPos-_xlpm.startPos)),"-","")," ","")),"-")</f>
        <v>-</v>
      </c>
      <c r="P8" s="70" t="str">
        <f>IFERROR(_xlfn.LET(_xlpm.desc,_xlfn.XLOOKUP(E8,'Export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8" s="40" t="str">
        <f>IFERROR(_xlfn.LET(_xlpm.desc,_xlfn.XLOOKUP(E8,'Export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8" s="39" t="str">
        <f>IFERROR(_xlfn.LET(_xlpm.desc,_xlfn.XLOOKUP(E8,'Export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8" s="45" t="str">
        <f>IFERROR(_xlfn.LET(_xlpm.desc,_xlfn.XLOOKUP(E8,'Export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8" s="38" t="str">
        <f>IFERROR(_xlfn.LET(         _xlpm.desc, _xlfn.XLOOKUP(E8,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8" s="39" t="str">
        <f>IFERROR(_xlfn.LET(_xlpm.desc,_xlfn.XLOOKUP(E8,'Export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8" s="42" t="str">
        <f>IFERROR(_xlfn.LET(_xlpm.desc,_xlfn.XLOOKUP(E8,'Export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8" s="50" t="str">
        <f>IFERROR(_xlfn.LET(_xlpm.desc,_xlfn.XLOOKUP(E8,'Export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8" t="str">
        <f ca="1">IF(E8="","",TODAY()-DATEVALUE(LEFT(_xlfn.XLOOKUP(E8,'Export file'!$I:$I,'Export file'!$F:$F,""),10)))</f>
        <v/>
      </c>
    </row>
    <row r="9" spans="2:24" ht="21.95" customHeight="1" x14ac:dyDescent="0.2">
      <c r="B9" s="60"/>
      <c r="C9" s="105"/>
      <c r="D9" s="38"/>
      <c r="E9" s="39"/>
      <c r="F9" s="39"/>
      <c r="G9" s="63"/>
      <c r="H9" s="39" t="str">
        <f t="shared" si="0"/>
        <v/>
      </c>
      <c r="I9" s="39"/>
      <c r="J9" s="77" t="b">
        <v>0</v>
      </c>
      <c r="K9" s="78" t="b">
        <v>0</v>
      </c>
      <c r="L9" s="73"/>
      <c r="M9" s="38" t="str">
        <f>TRIM(IFERROR(_xlfn.LET(_xlpm.desc,_xlfn.XLOOKUP(E9,'Export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9" s="39" t="str">
        <f>IFERROR(_xlfn.LET(_xlpm.desc,_xlfn.XLOOKUP(E9,'Export file'!I:I,'Export file'!H:H,""),_xlpm.startLabel,"Account Number ",_xlpm.endLabel,"Sort Code",_xlpm.startPos,SEARCH(_xlpm.startLabel,_xlpm.desc)+LEN(_xlpm.startLabel),_xlpm.endPos,SEARCH(_xlpm.endLabel,_xlpm.desc),TRIM(MID(_xlpm.desc,_xlpm.startPos,_xlpm.endPos-_xlpm.startPos-1))),"-")</f>
        <v>-</v>
      </c>
      <c r="O9" s="39" t="str">
        <f>IFERROR(_xlfn.LET(_xlpm.desc,_xlfn.XLOOKUP(E9,'Export file'!I:I,'Export file'!H:H,""),_xlpm.startLabel,"Sort Code ",_xlpm.endLabel,"Bank's Address",_xlpm.startPos,SEARCH(_xlpm.startLabel,_xlpm.desc)+LEN(_xlpm.startLabel),_xlpm.endPos,SEARCH(_xlpm.endLabel,_xlpm.desc),SUBSTITUTE(SUBSTITUTE(TRIM(MID(_xlpm.desc,_xlpm.startPos,_xlpm.endPos-_xlpm.startPos)),"-","")," ","")),"-")</f>
        <v>-</v>
      </c>
      <c r="P9" s="70" t="str">
        <f>IFERROR(_xlfn.LET(_xlpm.desc,_xlfn.XLOOKUP(E9,'Export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9" s="40" t="str">
        <f>IFERROR(_xlfn.LET(_xlpm.desc,_xlfn.XLOOKUP(E9,'Export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9" s="39" t="str">
        <f>IFERROR(_xlfn.LET(_xlpm.desc,_xlfn.XLOOKUP(E9,'Export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9" s="45" t="str">
        <f>IFERROR(_xlfn.LET(_xlpm.desc,_xlfn.XLOOKUP(E9,'Export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9" s="38" t="str">
        <f>IFERROR(_xlfn.LET(         _xlpm.desc, _xlfn.XLOOKUP(E9,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9" s="39" t="str">
        <f>IFERROR(_xlfn.LET(_xlpm.desc,_xlfn.XLOOKUP(E9,'Export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9" s="42" t="str">
        <f>IFERROR(_xlfn.LET(_xlpm.desc,_xlfn.XLOOKUP(E9,'Export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9" s="50" t="str">
        <f>IFERROR(_xlfn.LET(_xlpm.desc,_xlfn.XLOOKUP(E9,'Export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9" t="str">
        <f ca="1">IF(E9="","",TODAY()-DATEVALUE(LEFT(_xlfn.XLOOKUP(E9,'Export file'!$I:$I,'Export file'!$F:$F,""),10)))</f>
        <v/>
      </c>
    </row>
    <row r="10" spans="2:24" ht="21.95" customHeight="1" x14ac:dyDescent="0.2">
      <c r="B10" s="60"/>
      <c r="C10" s="105"/>
      <c r="D10" s="38"/>
      <c r="E10" s="39"/>
      <c r="F10" s="39"/>
      <c r="G10" s="63"/>
      <c r="H10" s="39" t="str">
        <f t="shared" si="0"/>
        <v/>
      </c>
      <c r="I10" s="39"/>
      <c r="J10" s="77" t="b">
        <v>0</v>
      </c>
      <c r="K10" s="78" t="b">
        <v>0</v>
      </c>
      <c r="L10" s="73"/>
      <c r="M10" s="38" t="str">
        <f>TRIM(IFERROR(_xlfn.LET(_xlpm.desc,_xlfn.XLOOKUP(E10,'Export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0" s="39" t="str">
        <f>IFERROR(_xlfn.LET(_xlpm.desc,_xlfn.XLOOKUP(E10,'Export file'!I:I,'Export file'!H:H,""),_xlpm.startLabel,"Account Number ",_xlpm.endLabel,"Sort Code",_xlpm.startPos,SEARCH(_xlpm.startLabel,_xlpm.desc)+LEN(_xlpm.startLabel),_xlpm.endPos,SEARCH(_xlpm.endLabel,_xlpm.desc),TRIM(MID(_xlpm.desc,_xlpm.startPos,_xlpm.endPos-_xlpm.startPos-1))),"-")</f>
        <v>-</v>
      </c>
      <c r="O10" s="39" t="str">
        <f>IFERROR(_xlfn.LET(_xlpm.desc,_xlfn.XLOOKUP(E10,'Export file'!I:I,'Export file'!H:H,""),_xlpm.startLabel,"Sort Code ",_xlpm.endLabel,"Bank's Address",_xlpm.startPos,SEARCH(_xlpm.startLabel,_xlpm.desc)+LEN(_xlpm.startLabel),_xlpm.endPos,SEARCH(_xlpm.endLabel,_xlpm.desc),SUBSTITUTE(SUBSTITUTE(TRIM(MID(_xlpm.desc,_xlpm.startPos,_xlpm.endPos-_xlpm.startPos)),"-","")," ","")),"-")</f>
        <v>-</v>
      </c>
      <c r="P10" s="70" t="str">
        <f>IFERROR(_xlfn.LET(_xlpm.desc,_xlfn.XLOOKUP(E10,'Export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0" s="40" t="str">
        <f>IFERROR(_xlfn.LET(_xlpm.desc,_xlfn.XLOOKUP(E10,'Export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0" s="39" t="str">
        <f>IFERROR(_xlfn.LET(_xlpm.desc,_xlfn.XLOOKUP(E10,'Export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0" s="45" t="str">
        <f>IFERROR(_xlfn.LET(_xlpm.desc,_xlfn.XLOOKUP(E10,'Export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0" s="38" t="str">
        <f>IFERROR(_xlfn.LET(         _xlpm.desc, _xlfn.XLOOKUP(E10,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0" s="39" t="str">
        <f>IFERROR(_xlfn.LET(_xlpm.desc,_xlfn.XLOOKUP(E10,'Export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0" s="42" t="str">
        <f>IFERROR(_xlfn.LET(_xlpm.desc,_xlfn.XLOOKUP(E10,'Export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0" s="50" t="str">
        <f>IFERROR(_xlfn.LET(_xlpm.desc,_xlfn.XLOOKUP(E10,'Export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0" t="str">
        <f ca="1">IF(E10="","",TODAY()-DATEVALUE(LEFT(_xlfn.XLOOKUP(E10,'Export file'!$I:$I,'Export file'!$F:$F,""),10)))</f>
        <v/>
      </c>
    </row>
    <row r="11" spans="2:24" ht="21.95" customHeight="1" x14ac:dyDescent="0.2">
      <c r="B11" s="60"/>
      <c r="C11" s="105"/>
      <c r="D11" s="38"/>
      <c r="E11" s="39"/>
      <c r="F11" s="39"/>
      <c r="G11" s="63"/>
      <c r="H11" s="39" t="str">
        <f t="shared" si="0"/>
        <v/>
      </c>
      <c r="I11" s="39" t="s">
        <v>96</v>
      </c>
      <c r="J11" s="77" t="b">
        <v>0</v>
      </c>
      <c r="K11" s="78" t="b">
        <v>0</v>
      </c>
      <c r="L11" s="73"/>
      <c r="M11" s="38" t="str">
        <f>TRIM(IFERROR(_xlfn.LET(_xlpm.desc,_xlfn.XLOOKUP(E11,'Export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1" s="39" t="str">
        <f>IFERROR(_xlfn.LET(_xlpm.desc,_xlfn.XLOOKUP(E11,'Export file'!I:I,'Export file'!H:H,""),_xlpm.startLabel,"Account Number ",_xlpm.endLabel,"Sort Code",_xlpm.startPos,SEARCH(_xlpm.startLabel,_xlpm.desc)+LEN(_xlpm.startLabel),_xlpm.endPos,SEARCH(_xlpm.endLabel,_xlpm.desc),TRIM(MID(_xlpm.desc,_xlpm.startPos,_xlpm.endPos-_xlpm.startPos-1))),"-")</f>
        <v>-</v>
      </c>
      <c r="O11" s="39" t="str">
        <f>IFERROR(_xlfn.LET(_xlpm.desc,_xlfn.XLOOKUP(E11,'Export file'!I:I,'Export file'!H:H,""),_xlpm.startLabel,"Sort Code ",_xlpm.endLabel,"Bank's Address",_xlpm.startPos,SEARCH(_xlpm.startLabel,_xlpm.desc)+LEN(_xlpm.startLabel),_xlpm.endPos,SEARCH(_xlpm.endLabel,_xlpm.desc),SUBSTITUTE(SUBSTITUTE(TRIM(MID(_xlpm.desc,_xlpm.startPos,_xlpm.endPos-_xlpm.startPos)),"-","")," ","")),"-")</f>
        <v>-</v>
      </c>
      <c r="P11" s="70" t="str">
        <f>IFERROR(_xlfn.LET(_xlpm.desc,_xlfn.XLOOKUP(E11,'Export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1" s="40" t="str">
        <f>IFERROR(_xlfn.LET(_xlpm.desc,_xlfn.XLOOKUP(E11,'Export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1" s="39" t="str">
        <f>IFERROR(_xlfn.LET(_xlpm.desc,_xlfn.XLOOKUP(E11,'Export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1" s="45" t="str">
        <f>IFERROR(_xlfn.LET(_xlpm.desc,_xlfn.XLOOKUP(E11,'Export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1" s="38" t="str">
        <f>IFERROR(_xlfn.LET(         _xlpm.desc, _xlfn.XLOOKUP(E11,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1" s="39" t="str">
        <f>IFERROR(_xlfn.LET(_xlpm.desc,_xlfn.XLOOKUP(E11,'Export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1" s="42" t="str">
        <f>IFERROR(_xlfn.LET(_xlpm.desc,_xlfn.XLOOKUP(E11,'Export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1" s="50" t="str">
        <f>IFERROR(_xlfn.LET(_xlpm.desc,_xlfn.XLOOKUP(E11,'Export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1" t="str">
        <f ca="1">IF(E11="","",TODAY()-DATEVALUE(LEFT(_xlfn.XLOOKUP(E11,'Export file'!$I:$I,'Export file'!$F:$F,""),10)))</f>
        <v/>
      </c>
    </row>
    <row r="12" spans="2:24" ht="21.95" customHeight="1" x14ac:dyDescent="0.2">
      <c r="B12" s="60"/>
      <c r="C12" s="105"/>
      <c r="D12" s="38"/>
      <c r="E12" s="39"/>
      <c r="F12" s="39"/>
      <c r="G12" s="63"/>
      <c r="H12" s="39" t="str">
        <f t="shared" si="0"/>
        <v/>
      </c>
      <c r="I12" s="39"/>
      <c r="J12" s="77" t="b">
        <v>0</v>
      </c>
      <c r="K12" s="78" t="b">
        <v>0</v>
      </c>
      <c r="L12" s="73"/>
      <c r="M12" s="38" t="str">
        <f>TRIM(IFERROR(_xlfn.LET(_xlpm.desc,_xlfn.XLOOKUP(E12,'Export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2" s="39" t="str">
        <f>IFERROR(_xlfn.LET(_xlpm.desc,_xlfn.XLOOKUP(E12,'Export file'!I:I,'Export file'!H:H,""),_xlpm.startLabel,"Account Number ",_xlpm.endLabel,"Sort Code",_xlpm.startPos,SEARCH(_xlpm.startLabel,_xlpm.desc)+LEN(_xlpm.startLabel),_xlpm.endPos,SEARCH(_xlpm.endLabel,_xlpm.desc),TRIM(MID(_xlpm.desc,_xlpm.startPos,_xlpm.endPos-_xlpm.startPos-1))),"-")</f>
        <v>-</v>
      </c>
      <c r="O12" s="39" t="str">
        <f>IFERROR(_xlfn.LET(_xlpm.desc,_xlfn.XLOOKUP(E12,'Export file'!I:I,'Export file'!H:H,""),_xlpm.startLabel,"Sort Code ",_xlpm.endLabel,"Bank's Address",_xlpm.startPos,SEARCH(_xlpm.startLabel,_xlpm.desc)+LEN(_xlpm.startLabel),_xlpm.endPos,SEARCH(_xlpm.endLabel,_xlpm.desc),SUBSTITUTE(SUBSTITUTE(TRIM(MID(_xlpm.desc,_xlpm.startPos,_xlpm.endPos-_xlpm.startPos)),"-","")," ","")),"-")</f>
        <v>-</v>
      </c>
      <c r="P12" s="70" t="str">
        <f>IFERROR(_xlfn.LET(_xlpm.desc,_xlfn.XLOOKUP(E12,'Export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2" s="40" t="str">
        <f>IFERROR(_xlfn.LET(_xlpm.desc,_xlfn.XLOOKUP(E12,'Export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2" s="39" t="str">
        <f>IFERROR(_xlfn.LET(_xlpm.desc,_xlfn.XLOOKUP(E12,'Export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2" s="45" t="str">
        <f>IFERROR(_xlfn.LET(_xlpm.desc,_xlfn.XLOOKUP(E12,'Export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2" s="38" t="str">
        <f>IFERROR(_xlfn.LET(         _xlpm.desc, _xlfn.XLOOKUP(E12,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2" s="39" t="str">
        <f>IFERROR(_xlfn.LET(_xlpm.desc,_xlfn.XLOOKUP(E12,'Export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2" s="42" t="str">
        <f>IFERROR(_xlfn.LET(_xlpm.desc,_xlfn.XLOOKUP(E12,'Export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2" s="50" t="str">
        <f>IFERROR(_xlfn.LET(_xlpm.desc,_xlfn.XLOOKUP(E12,'Export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2" t="str">
        <f ca="1">IF(E12="","",TODAY()-DATEVALUE(LEFT(_xlfn.XLOOKUP(E12,'Export file'!$I:$I,'Export file'!$F:$F,""),10)))</f>
        <v/>
      </c>
    </row>
    <row r="13" spans="2:24" ht="21.95" customHeight="1" x14ac:dyDescent="0.2">
      <c r="B13" s="60"/>
      <c r="C13" s="105"/>
      <c r="D13" s="38"/>
      <c r="E13" s="39"/>
      <c r="F13" s="39"/>
      <c r="G13" s="63"/>
      <c r="H13" s="39" t="str">
        <f t="shared" si="0"/>
        <v/>
      </c>
      <c r="I13" s="39"/>
      <c r="J13" s="77" t="b">
        <v>0</v>
      </c>
      <c r="K13" s="78" t="b">
        <v>0</v>
      </c>
      <c r="L13" s="73"/>
      <c r="M13" s="38" t="str">
        <f>TRIM(IFERROR(_xlfn.LET(_xlpm.desc,_xlfn.XLOOKUP(E13,'Export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3" s="39" t="str">
        <f>IFERROR(_xlfn.LET(_xlpm.desc,_xlfn.XLOOKUP(E13,'Export file'!I:I,'Export file'!H:H,""),_xlpm.startLabel,"Account Number ",_xlpm.endLabel,"Sort Code",_xlpm.startPos,SEARCH(_xlpm.startLabel,_xlpm.desc)+LEN(_xlpm.startLabel),_xlpm.endPos,SEARCH(_xlpm.endLabel,_xlpm.desc),TRIM(MID(_xlpm.desc,_xlpm.startPos,_xlpm.endPos-_xlpm.startPos-1))),"-")</f>
        <v>-</v>
      </c>
      <c r="O13" s="39" t="str">
        <f>IFERROR(_xlfn.LET(_xlpm.desc,_xlfn.XLOOKUP(E13,'Export file'!I:I,'Export file'!H:H,""),_xlpm.startLabel,"Sort Code ",_xlpm.endLabel,"Bank's Address",_xlpm.startPos,SEARCH(_xlpm.startLabel,_xlpm.desc)+LEN(_xlpm.startLabel),_xlpm.endPos,SEARCH(_xlpm.endLabel,_xlpm.desc),SUBSTITUTE(SUBSTITUTE(TRIM(MID(_xlpm.desc,_xlpm.startPos,_xlpm.endPos-_xlpm.startPos)),"-","")," ","")),"-")</f>
        <v>-</v>
      </c>
      <c r="P13" s="70" t="str">
        <f>IFERROR(_xlfn.LET(_xlpm.desc,_xlfn.XLOOKUP(E13,'Export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3" s="40" t="str">
        <f>IFERROR(_xlfn.LET(_xlpm.desc,_xlfn.XLOOKUP(E13,'Export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3" s="39" t="str">
        <f>IFERROR(_xlfn.LET(_xlpm.desc,_xlfn.XLOOKUP(E13,'Export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3" s="45" t="str">
        <f>IFERROR(_xlfn.LET(_xlpm.desc,_xlfn.XLOOKUP(E13,'Export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3" s="38" t="str">
        <f>IFERROR(_xlfn.LET(         _xlpm.desc, _xlfn.XLOOKUP(E13,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3" s="39" t="str">
        <f>IFERROR(_xlfn.LET(_xlpm.desc,_xlfn.XLOOKUP(E13,'Export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3" s="42" t="str">
        <f>IFERROR(_xlfn.LET(_xlpm.desc,_xlfn.XLOOKUP(E13,'Export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3" s="50" t="str">
        <f>IFERROR(_xlfn.LET(_xlpm.desc,_xlfn.XLOOKUP(E13,'Export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3" t="str">
        <f ca="1">IF(E13="","",TODAY()-DATEVALUE(LEFT(_xlfn.XLOOKUP(E13,'Export file'!$I:$I,'Export file'!$F:$F,""),10)))</f>
        <v/>
      </c>
    </row>
    <row r="14" spans="2:24" ht="21.95" customHeight="1" x14ac:dyDescent="0.2">
      <c r="B14" s="60"/>
      <c r="C14" s="105"/>
      <c r="D14" s="38"/>
      <c r="E14" s="39"/>
      <c r="F14" s="39"/>
      <c r="G14" s="63"/>
      <c r="H14" s="39" t="str">
        <f t="shared" si="0"/>
        <v/>
      </c>
      <c r="I14" s="39"/>
      <c r="J14" s="77" t="b">
        <v>0</v>
      </c>
      <c r="K14" s="78" t="b">
        <v>0</v>
      </c>
      <c r="L14" s="73"/>
      <c r="M14" s="38" t="str">
        <f>TRIM(IFERROR(_xlfn.LET(_xlpm.desc,_xlfn.XLOOKUP(E14,'Export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4" s="39" t="str">
        <f>IFERROR(_xlfn.LET(_xlpm.desc,_xlfn.XLOOKUP(E14,'Export file'!I:I,'Export file'!H:H,""),_xlpm.startLabel,"Account Number ",_xlpm.endLabel,"Sort Code",_xlpm.startPos,SEARCH(_xlpm.startLabel,_xlpm.desc)+LEN(_xlpm.startLabel),_xlpm.endPos,SEARCH(_xlpm.endLabel,_xlpm.desc),TRIM(MID(_xlpm.desc,_xlpm.startPos,_xlpm.endPos-_xlpm.startPos-1))),"-")</f>
        <v>-</v>
      </c>
      <c r="O14" s="39" t="str">
        <f>IFERROR(_xlfn.LET(_xlpm.desc,_xlfn.XLOOKUP(E14,'Export file'!I:I,'Export file'!H:H,""),_xlpm.startLabel,"Sort Code ",_xlpm.endLabel,"Bank's Address",_xlpm.startPos,SEARCH(_xlpm.startLabel,_xlpm.desc)+LEN(_xlpm.startLabel),_xlpm.endPos,SEARCH(_xlpm.endLabel,_xlpm.desc),SUBSTITUTE(SUBSTITUTE(TRIM(MID(_xlpm.desc,_xlpm.startPos,_xlpm.endPos-_xlpm.startPos)),"-","")," ","")),"-")</f>
        <v>-</v>
      </c>
      <c r="P14" s="70" t="str">
        <f>IFERROR(_xlfn.LET(_xlpm.desc,_xlfn.XLOOKUP(E14,'Export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4" s="40" t="str">
        <f>IFERROR(_xlfn.LET(_xlpm.desc,_xlfn.XLOOKUP(E14,'Export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4" s="39" t="str">
        <f>IFERROR(_xlfn.LET(_xlpm.desc,_xlfn.XLOOKUP(E14,'Export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4" s="45" t="str">
        <f>IFERROR(_xlfn.LET(_xlpm.desc,_xlfn.XLOOKUP(E14,'Export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4" s="38" t="str">
        <f>IFERROR(_xlfn.LET(         _xlpm.desc, _xlfn.XLOOKUP(E14,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4" s="39" t="str">
        <f>IFERROR(_xlfn.LET(_xlpm.desc,_xlfn.XLOOKUP(E14,'Export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4" s="42" t="str">
        <f>IFERROR(_xlfn.LET(_xlpm.desc,_xlfn.XLOOKUP(E14,'Export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4" s="50" t="str">
        <f>IFERROR(_xlfn.LET(_xlpm.desc,_xlfn.XLOOKUP(E14,'Export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4" t="str">
        <f ca="1">IF(E14="","",TODAY()-DATEVALUE(LEFT(_xlfn.XLOOKUP(E14,'Export file'!$I:$I,'Export file'!$F:$F,""),10)))</f>
        <v/>
      </c>
    </row>
    <row r="15" spans="2:24" ht="21.95" customHeight="1" x14ac:dyDescent="0.2">
      <c r="B15" s="60"/>
      <c r="C15" s="105"/>
      <c r="D15" s="38"/>
      <c r="E15" s="39"/>
      <c r="F15" s="39"/>
      <c r="G15" s="63"/>
      <c r="H15" s="39" t="str">
        <f t="shared" si="0"/>
        <v/>
      </c>
      <c r="I15" s="39"/>
      <c r="J15" s="77" t="b">
        <v>0</v>
      </c>
      <c r="K15" s="78" t="b">
        <v>0</v>
      </c>
      <c r="L15" s="73"/>
      <c r="M15" s="38" t="str">
        <f>TRIM(IFERROR(_xlfn.LET(_xlpm.desc,_xlfn.XLOOKUP(E15,'Export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5" s="39" t="str">
        <f>IFERROR(_xlfn.LET(_xlpm.desc,_xlfn.XLOOKUP(E15,'Export file'!I:I,'Export file'!H:H,""),_xlpm.startLabel,"Account Number ",_xlpm.endLabel,"Sort Code",_xlpm.startPos,SEARCH(_xlpm.startLabel,_xlpm.desc)+LEN(_xlpm.startLabel),_xlpm.endPos,SEARCH(_xlpm.endLabel,_xlpm.desc),TRIM(MID(_xlpm.desc,_xlpm.startPos,_xlpm.endPos-_xlpm.startPos-1))),"-")</f>
        <v>-</v>
      </c>
      <c r="O15" s="39" t="str">
        <f>IFERROR(_xlfn.LET(_xlpm.desc,_xlfn.XLOOKUP(E15,'Export file'!I:I,'Export file'!H:H,""),_xlpm.startLabel,"Sort Code ",_xlpm.endLabel,"Bank's Address",_xlpm.startPos,SEARCH(_xlpm.startLabel,_xlpm.desc)+LEN(_xlpm.startLabel),_xlpm.endPos,SEARCH(_xlpm.endLabel,_xlpm.desc),SUBSTITUTE(SUBSTITUTE(TRIM(MID(_xlpm.desc,_xlpm.startPos,_xlpm.endPos-_xlpm.startPos)),"-","")," ","")),"-")</f>
        <v>-</v>
      </c>
      <c r="P15" s="70" t="str">
        <f>IFERROR(_xlfn.LET(_xlpm.desc,_xlfn.XLOOKUP(E15,'Export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5" s="40" t="str">
        <f>IFERROR(_xlfn.LET(_xlpm.desc,_xlfn.XLOOKUP(E15,'Export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5" s="39" t="str">
        <f>IFERROR(_xlfn.LET(_xlpm.desc,_xlfn.XLOOKUP(E15,'Export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5" s="45" t="str">
        <f>IFERROR(_xlfn.LET(_xlpm.desc,_xlfn.XLOOKUP(E15,'Export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5" s="38" t="str">
        <f>IFERROR(_xlfn.LET(         _xlpm.desc, _xlfn.XLOOKUP(E15,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5" s="39" t="str">
        <f>IFERROR(_xlfn.LET(_xlpm.desc,_xlfn.XLOOKUP(E15,'Export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5" s="42" t="str">
        <f>IFERROR(_xlfn.LET(_xlpm.desc,_xlfn.XLOOKUP(E15,'Export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5" s="50" t="str">
        <f>IFERROR(_xlfn.LET(_xlpm.desc,_xlfn.XLOOKUP(E15,'Export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5" t="str">
        <f ca="1">IF(E15="","",TODAY()-DATEVALUE(LEFT(_xlfn.XLOOKUP(E15,'Export file'!$I:$I,'Export file'!$F:$F,""),10)))</f>
        <v/>
      </c>
    </row>
    <row r="16" spans="2:24" ht="21.95" customHeight="1" x14ac:dyDescent="0.2">
      <c r="B16" s="60"/>
      <c r="C16" s="105"/>
      <c r="D16" s="38"/>
      <c r="E16" s="39"/>
      <c r="F16" s="39"/>
      <c r="G16" s="63"/>
      <c r="H16" s="39" t="str">
        <f t="shared" si="0"/>
        <v/>
      </c>
      <c r="I16" s="39"/>
      <c r="J16" s="77" t="b">
        <v>0</v>
      </c>
      <c r="K16" s="78" t="b">
        <v>0</v>
      </c>
      <c r="L16" s="73"/>
      <c r="M16" s="38" t="str">
        <f>TRIM(IFERROR(_xlfn.LET(_xlpm.desc,_xlfn.XLOOKUP(E16,'Export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6" s="39" t="str">
        <f>IFERROR(_xlfn.LET(_xlpm.desc,_xlfn.XLOOKUP(E16,'Export file'!I:I,'Export file'!H:H,""),_xlpm.startLabel,"Account Number ",_xlpm.endLabel,"Sort Code",_xlpm.startPos,SEARCH(_xlpm.startLabel,_xlpm.desc)+LEN(_xlpm.startLabel),_xlpm.endPos,SEARCH(_xlpm.endLabel,_xlpm.desc),TRIM(MID(_xlpm.desc,_xlpm.startPos,_xlpm.endPos-_xlpm.startPos-1))),"-")</f>
        <v>-</v>
      </c>
      <c r="O16" s="39" t="str">
        <f>IFERROR(_xlfn.LET(_xlpm.desc,_xlfn.XLOOKUP(E16,'Export file'!I:I,'Export file'!H:H,""),_xlpm.startLabel,"Sort Code ",_xlpm.endLabel,"Bank's Address",_xlpm.startPos,SEARCH(_xlpm.startLabel,_xlpm.desc)+LEN(_xlpm.startLabel),_xlpm.endPos,SEARCH(_xlpm.endLabel,_xlpm.desc),SUBSTITUTE(SUBSTITUTE(TRIM(MID(_xlpm.desc,_xlpm.startPos,_xlpm.endPos-_xlpm.startPos)),"-","")," ","")),"-")</f>
        <v>-</v>
      </c>
      <c r="P16" s="70" t="str">
        <f>IFERROR(_xlfn.LET(_xlpm.desc,_xlfn.XLOOKUP(E16,'Export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6" s="40" t="str">
        <f>IFERROR(_xlfn.LET(_xlpm.desc,_xlfn.XLOOKUP(E16,'Export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6" s="39" t="str">
        <f>IFERROR(_xlfn.LET(_xlpm.desc,_xlfn.XLOOKUP(E16,'Export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6" s="45" t="str">
        <f>IFERROR(_xlfn.LET(_xlpm.desc,_xlfn.XLOOKUP(E16,'Export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6" s="38" t="str">
        <f>IFERROR(_xlfn.LET(         _xlpm.desc, _xlfn.XLOOKUP(E16,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6" s="39" t="str">
        <f>IFERROR(_xlfn.LET(_xlpm.desc,_xlfn.XLOOKUP(E16,'Export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6" s="42" t="str">
        <f>IFERROR(_xlfn.LET(_xlpm.desc,_xlfn.XLOOKUP(E16,'Export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6" s="50" t="str">
        <f>IFERROR(_xlfn.LET(_xlpm.desc,_xlfn.XLOOKUP(E16,'Export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6" t="str">
        <f ca="1">IF(E16="","",TODAY()-DATEVALUE(LEFT(_xlfn.XLOOKUP(E16,'Export file'!$I:$I,'Export file'!$F:$F,""),10)))</f>
        <v/>
      </c>
    </row>
    <row r="17" spans="2:24" ht="21.95" customHeight="1" x14ac:dyDescent="0.2">
      <c r="B17" s="60"/>
      <c r="C17" s="105"/>
      <c r="D17" s="38"/>
      <c r="E17" s="39"/>
      <c r="F17" s="39"/>
      <c r="G17" s="63"/>
      <c r="H17" s="39" t="str">
        <f t="shared" si="0"/>
        <v/>
      </c>
      <c r="I17" s="39"/>
      <c r="J17" s="77" t="b">
        <v>0</v>
      </c>
      <c r="K17" s="78" t="b">
        <v>0</v>
      </c>
      <c r="L17" s="73"/>
      <c r="M17" s="38" t="str">
        <f>TRIM(IFERROR(_xlfn.LET(_xlpm.desc,_xlfn.XLOOKUP(E17,'Export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7" s="39" t="str">
        <f>IFERROR(_xlfn.LET(_xlpm.desc,_xlfn.XLOOKUP(E17,'Export file'!I:I,'Export file'!H:H,""),_xlpm.startLabel,"Account Number ",_xlpm.startPos,SEARCH(_xlpm.startLabel,_xlpm.desc)+LEN(_xlpm.startLabel),MID(_xlpm.desc,_xlpm.startPos,8)),"-")</f>
        <v>-</v>
      </c>
      <c r="O17" s="39" t="str">
        <f>IFERROR(_xlfn.LET(_xlpm.desc,_xlfn.XLOOKUP(E17,'Export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7" s="70" t="str">
        <f>IFERROR(_xlfn.LET(_xlpm.desc,_xlfn.XLOOKUP(E17,'Export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7" s="40" t="str">
        <f>IFERROR(_xlfn.LET(_xlpm.desc,_xlfn.XLOOKUP(E17,'Export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7" s="39" t="str">
        <f>IFERROR(_xlfn.LET(_xlpm.desc,_xlfn.XLOOKUP(E17,'Export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7" s="45" t="str">
        <f>IFERROR(_xlfn.LET(_xlpm.desc,_xlfn.XLOOKUP(E17,'Export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7" s="38" t="str">
        <f>IFERROR(_xlfn.LET(         _xlpm.desc, _xlfn.XLOOKUP(E17,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7" s="39" t="str">
        <f>IFERROR(_xlfn.LET(_xlpm.desc,_xlfn.XLOOKUP(E17,'Export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7" s="42" t="str">
        <f>IFERROR(_xlfn.LET(_xlpm.desc,_xlfn.XLOOKUP(E17,'Export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7" s="50" t="str">
        <f>IFERROR(_xlfn.LET(_xlpm.desc,_xlfn.XLOOKUP(E17,'Export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7" t="str">
        <f ca="1">IF(E17="","",TODAY()-DATEVALUE(LEFT(_xlfn.XLOOKUP(E17,'Export file'!$I:$I,'Export file'!$F:$F,""),10)))</f>
        <v/>
      </c>
    </row>
    <row r="18" spans="2:24" ht="21.95" customHeight="1" x14ac:dyDescent="0.2">
      <c r="B18" s="60"/>
      <c r="C18" s="105"/>
      <c r="D18" s="38"/>
      <c r="E18" s="39"/>
      <c r="F18" s="39"/>
      <c r="G18" s="63"/>
      <c r="H18" s="39" t="str">
        <f t="shared" si="0"/>
        <v/>
      </c>
      <c r="I18" s="39"/>
      <c r="J18" s="77" t="b">
        <v>0</v>
      </c>
      <c r="K18" s="78" t="b">
        <v>0</v>
      </c>
      <c r="L18" s="73"/>
      <c r="M18" s="38" t="str">
        <f>TRIM(IFERROR(_xlfn.LET(_xlpm.desc,_xlfn.XLOOKUP(E18,'Export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8" s="39" t="str">
        <f>IFERROR(_xlfn.LET(_xlpm.desc,_xlfn.XLOOKUP(E18,'Export file'!I:I,'Export file'!H:H,""),_xlpm.startLabel,"Account Number ",_xlpm.startPos,SEARCH(_xlpm.startLabel,_xlpm.desc)+LEN(_xlpm.startLabel),MID(_xlpm.desc,_xlpm.startPos,8)),"-")</f>
        <v>-</v>
      </c>
      <c r="O18" s="39" t="str">
        <f>IFERROR(_xlfn.LET(_xlpm.desc,_xlfn.XLOOKUP(E18,'Export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8" s="70" t="str">
        <f>IFERROR(_xlfn.LET(_xlpm.desc,_xlfn.XLOOKUP(E18,'Export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8" s="40" t="str">
        <f>IFERROR(_xlfn.LET(_xlpm.desc,_xlfn.XLOOKUP(E18,'Export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8" s="39" t="str">
        <f>IFERROR(_xlfn.LET(_xlpm.desc,_xlfn.XLOOKUP(E18,'Export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8" s="45" t="str">
        <f>IFERROR(_xlfn.LET(_xlpm.desc,_xlfn.XLOOKUP(E18,'Export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8" s="38" t="str">
        <f>IFERROR(_xlfn.LET(         _xlpm.desc, _xlfn.XLOOKUP(E18,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8" s="39" t="str">
        <f>IFERROR(_xlfn.LET(_xlpm.desc,_xlfn.XLOOKUP(E18,'Export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8" s="42" t="str">
        <f>IFERROR(_xlfn.LET(_xlpm.desc,_xlfn.XLOOKUP(E18,'Export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8" s="50" t="str">
        <f>IFERROR(_xlfn.LET(_xlpm.desc,_xlfn.XLOOKUP(E18,'Export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8" t="str">
        <f ca="1">IF(E18="","",TODAY()-DATEVALUE(LEFT(_xlfn.XLOOKUP(E18,'Export file'!$I:$I,'Export file'!$F:$F,""),10)))</f>
        <v/>
      </c>
    </row>
    <row r="19" spans="2:24" ht="21.95" customHeight="1" x14ac:dyDescent="0.2">
      <c r="B19" s="60"/>
      <c r="C19" s="105"/>
      <c r="D19" s="38"/>
      <c r="E19" s="39"/>
      <c r="F19" s="39"/>
      <c r="G19" s="63"/>
      <c r="H19" s="39" t="str">
        <f t="shared" si="0"/>
        <v/>
      </c>
      <c r="I19" s="39" t="s">
        <v>96</v>
      </c>
      <c r="J19" s="77" t="b">
        <v>0</v>
      </c>
      <c r="K19" s="78" t="b">
        <v>0</v>
      </c>
      <c r="L19" s="73"/>
      <c r="M19" s="38" t="str">
        <f>TRIM(IFERROR(_xlfn.LET(_xlpm.desc,_xlfn.XLOOKUP(E19,'Export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9" s="39" t="str">
        <f>IFERROR(_xlfn.LET(_xlpm.desc,_xlfn.XLOOKUP(E19,'Export file'!I:I,'Export file'!H:H,""),_xlpm.startLabel,"Account Number ",_xlpm.startPos,SEARCH(_xlpm.startLabel,_xlpm.desc)+LEN(_xlpm.startLabel),MID(_xlpm.desc,_xlpm.startPos,8)),"-")</f>
        <v>-</v>
      </c>
      <c r="O19" s="39" t="str">
        <f>IFERROR(_xlfn.LET(_xlpm.desc,_xlfn.XLOOKUP(E19,'Export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9" s="70" t="str">
        <f>IFERROR(_xlfn.LET(_xlpm.desc,_xlfn.XLOOKUP(E19,'Export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9" s="40" t="str">
        <f>IFERROR(_xlfn.LET(_xlpm.desc,_xlfn.XLOOKUP(E19,'Export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9" s="39" t="str">
        <f>IFERROR(_xlfn.LET(_xlpm.desc,_xlfn.XLOOKUP(E19,'Export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9" s="45" t="str">
        <f>IFERROR(_xlfn.LET(_xlpm.desc,_xlfn.XLOOKUP(E19,'Export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9" s="38" t="str">
        <f>IFERROR(_xlfn.LET(         _xlpm.desc, _xlfn.XLOOKUP(E19,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9" s="39" t="str">
        <f>IFERROR(_xlfn.LET(_xlpm.desc,_xlfn.XLOOKUP(E19,'Export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9" s="42" t="str">
        <f>IFERROR(_xlfn.LET(_xlpm.desc,_xlfn.XLOOKUP(E19,'Export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9" s="50" t="str">
        <f>IFERROR(_xlfn.LET(_xlpm.desc,_xlfn.XLOOKUP(E19,'Export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9" t="str">
        <f ca="1">IF(E19="","",TODAY()-DATEVALUE(LEFT(_xlfn.XLOOKUP(E19,'Export file'!$I:$I,'Export file'!$F:$F,""),10)))</f>
        <v/>
      </c>
    </row>
    <row r="20" spans="2:24" ht="21.95" customHeight="1" x14ac:dyDescent="0.2">
      <c r="B20" s="60"/>
      <c r="C20" s="105"/>
      <c r="D20" s="38"/>
      <c r="E20" s="39"/>
      <c r="F20" s="39"/>
      <c r="G20" s="63"/>
      <c r="H20" s="39" t="str">
        <f t="shared" si="0"/>
        <v/>
      </c>
      <c r="I20" s="39"/>
      <c r="J20" s="77" t="b">
        <v>0</v>
      </c>
      <c r="K20" s="78" t="b">
        <v>0</v>
      </c>
      <c r="L20" s="73"/>
      <c r="M20" s="38" t="str">
        <f>TRIM(IFERROR(_xlfn.LET(_xlpm.desc,_xlfn.XLOOKUP(E20,'Export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0" s="39" t="str">
        <f>IFERROR(_xlfn.LET(_xlpm.desc,_xlfn.XLOOKUP(E20,'Export file'!I:I,'Export file'!H:H,""),_xlpm.startLabel,"Account Number ",_xlpm.startPos,SEARCH(_xlpm.startLabel,_xlpm.desc)+LEN(_xlpm.startLabel),MID(_xlpm.desc,_xlpm.startPos,8)),"-")</f>
        <v>-</v>
      </c>
      <c r="O20" s="39" t="str">
        <f>IFERROR(_xlfn.LET(_xlpm.desc,_xlfn.XLOOKUP(E20,'Export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0" s="70" t="str">
        <f>IFERROR(_xlfn.LET(_xlpm.desc,_xlfn.XLOOKUP(E20,'Export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0" s="40" t="str">
        <f>IFERROR(_xlfn.LET(_xlpm.desc,_xlfn.XLOOKUP(E20,'Export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0" s="39" t="str">
        <f>IFERROR(_xlfn.LET(_xlpm.desc,_xlfn.XLOOKUP(E20,'Export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0" s="45" t="str">
        <f>IFERROR(_xlfn.LET(_xlpm.desc,_xlfn.XLOOKUP(E20,'Export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0" s="38" t="str">
        <f>IFERROR(_xlfn.LET(         _xlpm.desc, _xlfn.XLOOKUP(E20,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0" s="39" t="str">
        <f>IFERROR(_xlfn.LET(_xlpm.desc,_xlfn.XLOOKUP(E20,'Export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0" s="42" t="str">
        <f>IFERROR(_xlfn.LET(_xlpm.desc,_xlfn.XLOOKUP(E20,'Export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0" s="50" t="str">
        <f>IFERROR(_xlfn.LET(_xlpm.desc,_xlfn.XLOOKUP(E20,'Export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0" t="str">
        <f ca="1">IF(E20="","",TODAY()-DATEVALUE(LEFT(_xlfn.XLOOKUP(E20,'Export file'!$I:$I,'Export file'!$F:$F,""),10)))</f>
        <v/>
      </c>
    </row>
    <row r="21" spans="2:24" ht="21.95" customHeight="1" x14ac:dyDescent="0.2">
      <c r="B21" s="60"/>
      <c r="C21" s="105"/>
      <c r="D21" s="38"/>
      <c r="E21" s="39"/>
      <c r="F21" s="39"/>
      <c r="G21" s="63"/>
      <c r="H21" s="39" t="str">
        <f t="shared" si="0"/>
        <v/>
      </c>
      <c r="I21" s="39"/>
      <c r="J21" s="77" t="b">
        <v>0</v>
      </c>
      <c r="K21" s="78" t="b">
        <v>0</v>
      </c>
      <c r="L21" s="73"/>
      <c r="M21" s="38" t="str">
        <f>TRIM(IFERROR(_xlfn.LET(_xlpm.desc,_xlfn.XLOOKUP(E21,'Export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1" s="39" t="str">
        <f>IFERROR(_xlfn.LET(_xlpm.desc,_xlfn.XLOOKUP(E21,'Export file'!I:I,'Export file'!H:H,""),_xlpm.startLabel,"Account Number ",_xlpm.startPos,SEARCH(_xlpm.startLabel,_xlpm.desc)+LEN(_xlpm.startLabel),MID(_xlpm.desc,_xlpm.startPos,8)),"-")</f>
        <v>-</v>
      </c>
      <c r="O21" s="39" t="str">
        <f>IFERROR(_xlfn.LET(_xlpm.desc,_xlfn.XLOOKUP(E21,'Export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1" s="70" t="str">
        <f>IFERROR(_xlfn.LET(_xlpm.desc,_xlfn.XLOOKUP(E21,'Export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1" s="40" t="str">
        <f>IFERROR(_xlfn.LET(_xlpm.desc,_xlfn.XLOOKUP(E21,'Export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1" s="39" t="str">
        <f>IFERROR(_xlfn.LET(_xlpm.desc,_xlfn.XLOOKUP(E21,'Export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1" s="45" t="str">
        <f>IFERROR(_xlfn.LET(_xlpm.desc,_xlfn.XLOOKUP(E21,'Export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1" s="38" t="str">
        <f>IFERROR(_xlfn.LET(         _xlpm.desc, _xlfn.XLOOKUP(E21,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1" s="39" t="str">
        <f>IFERROR(_xlfn.LET(_xlpm.desc,_xlfn.XLOOKUP(E21,'Export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1" s="42" t="str">
        <f>IFERROR(_xlfn.LET(_xlpm.desc,_xlfn.XLOOKUP(E21,'Export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1" s="50" t="str">
        <f>IFERROR(_xlfn.LET(_xlpm.desc,_xlfn.XLOOKUP(E21,'Export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1" t="str">
        <f ca="1">IF(E21="","",TODAY()-DATEVALUE(LEFT(_xlfn.XLOOKUP(E21,'Export file'!$I:$I,'Export file'!$F:$F,""),10)))</f>
        <v/>
      </c>
    </row>
    <row r="22" spans="2:24" ht="21.95" customHeight="1" x14ac:dyDescent="0.2">
      <c r="B22" s="60"/>
      <c r="C22" s="105"/>
      <c r="D22" s="38"/>
      <c r="E22" s="39"/>
      <c r="F22" s="39"/>
      <c r="G22" s="63"/>
      <c r="H22" s="39" t="str">
        <f t="shared" si="0"/>
        <v/>
      </c>
      <c r="I22" s="39"/>
      <c r="J22" s="77" t="b">
        <v>0</v>
      </c>
      <c r="K22" s="78" t="b">
        <v>0</v>
      </c>
      <c r="L22" s="73"/>
      <c r="M22" s="38" t="str">
        <f>TRIM(IFERROR(_xlfn.LET(_xlpm.desc,_xlfn.XLOOKUP(E22,'Export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2" s="39" t="str">
        <f>IFERROR(_xlfn.LET(_xlpm.desc,_xlfn.XLOOKUP(E22,'Export file'!I:I,'Export file'!H:H,""),_xlpm.startLabel,"Account Number ",_xlpm.startPos,SEARCH(_xlpm.startLabel,_xlpm.desc)+LEN(_xlpm.startLabel),MID(_xlpm.desc,_xlpm.startPos,8)),"-")</f>
        <v>-</v>
      </c>
      <c r="O22" s="39" t="str">
        <f>IFERROR(_xlfn.LET(_xlpm.desc,_xlfn.XLOOKUP(E22,'Export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2" s="70" t="str">
        <f>IFERROR(_xlfn.LET(_xlpm.desc,_xlfn.XLOOKUP(E22,'Export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2" s="40" t="str">
        <f>IFERROR(_xlfn.LET(_xlpm.desc,_xlfn.XLOOKUP(E22,'Export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2" s="39" t="str">
        <f>IFERROR(_xlfn.LET(_xlpm.desc,_xlfn.XLOOKUP(E22,'Export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2" s="45" t="str">
        <f>IFERROR(_xlfn.LET(_xlpm.desc,_xlfn.XLOOKUP(E22,'Export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2" s="38" t="str">
        <f>IFERROR(_xlfn.LET(         _xlpm.desc, _xlfn.XLOOKUP(E22,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2" s="39" t="str">
        <f>IFERROR(_xlfn.LET(_xlpm.desc,_xlfn.XLOOKUP(E22,'Export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2" s="42" t="str">
        <f>IFERROR(_xlfn.LET(_xlpm.desc,_xlfn.XLOOKUP(E22,'Export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2" s="50" t="str">
        <f>IFERROR(_xlfn.LET(_xlpm.desc,_xlfn.XLOOKUP(E22,'Export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2" t="str">
        <f ca="1">IF(E22="","",TODAY()-DATEVALUE(LEFT(_xlfn.XLOOKUP(E22,'Export file'!$I:$I,'Export file'!$F:$F,""),10)))</f>
        <v/>
      </c>
    </row>
    <row r="23" spans="2:24" ht="21.95" customHeight="1" x14ac:dyDescent="0.2">
      <c r="B23" s="60"/>
      <c r="C23" s="105"/>
      <c r="D23" s="38"/>
      <c r="E23" s="39"/>
      <c r="F23" s="39"/>
      <c r="G23" s="63"/>
      <c r="H23" s="39" t="str">
        <f t="shared" si="0"/>
        <v/>
      </c>
      <c r="I23" s="39"/>
      <c r="J23" s="77" t="b">
        <v>0</v>
      </c>
      <c r="K23" s="78" t="b">
        <v>0</v>
      </c>
      <c r="L23" s="73"/>
      <c r="M23" s="38" t="str">
        <f>TRIM(IFERROR(_xlfn.LET(_xlpm.desc,_xlfn.XLOOKUP(E23,'Export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3" s="39" t="str">
        <f>IFERROR(_xlfn.LET(_xlpm.desc,_xlfn.XLOOKUP(E23,'Export file'!I:I,'Export file'!H:H,""),_xlpm.startLabel,"Account Number ",_xlpm.startPos,SEARCH(_xlpm.startLabel,_xlpm.desc)+LEN(_xlpm.startLabel),MID(_xlpm.desc,_xlpm.startPos,8)),"-")</f>
        <v>-</v>
      </c>
      <c r="O23" s="39" t="str">
        <f>IFERROR(_xlfn.LET(_xlpm.desc,_xlfn.XLOOKUP(E23,'Export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3" s="70" t="str">
        <f>IFERROR(_xlfn.LET(_xlpm.desc,_xlfn.XLOOKUP(E23,'Export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3" s="40" t="str">
        <f>IFERROR(_xlfn.LET(_xlpm.desc,_xlfn.XLOOKUP(E23,'Export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3" s="39" t="str">
        <f>IFERROR(_xlfn.LET(_xlpm.desc,_xlfn.XLOOKUP(E23,'Export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3" s="45" t="str">
        <f>IFERROR(_xlfn.LET(_xlpm.desc,_xlfn.XLOOKUP(E23,'Export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3" s="38" t="str">
        <f>IFERROR(_xlfn.LET(         _xlpm.desc, _xlfn.XLOOKUP(E23,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3" s="39" t="str">
        <f>IFERROR(_xlfn.LET(_xlpm.desc,_xlfn.XLOOKUP(E23,'Export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3" s="42" t="str">
        <f>IFERROR(_xlfn.LET(_xlpm.desc,_xlfn.XLOOKUP(E23,'Export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3" s="50" t="str">
        <f>IFERROR(_xlfn.LET(_xlpm.desc,_xlfn.XLOOKUP(E23,'Export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3" t="str">
        <f ca="1">IF(E23="","",TODAY()-DATEVALUE(LEFT(_xlfn.XLOOKUP(E23,'Export file'!$I:$I,'Export file'!$F:$F,""),10)))</f>
        <v/>
      </c>
    </row>
    <row r="24" spans="2:24" ht="21.95" customHeight="1" x14ac:dyDescent="0.2">
      <c r="B24" s="60"/>
      <c r="C24" s="105"/>
      <c r="D24" s="38"/>
      <c r="E24" s="39"/>
      <c r="F24" s="39"/>
      <c r="G24" s="63"/>
      <c r="H24" s="39" t="str">
        <f t="shared" si="0"/>
        <v/>
      </c>
      <c r="I24" s="39"/>
      <c r="J24" s="77" t="b">
        <v>0</v>
      </c>
      <c r="K24" s="78" t="b">
        <v>0</v>
      </c>
      <c r="L24" s="73"/>
      <c r="M24" s="38" t="str">
        <f>TRIM(IFERROR(_xlfn.LET(_xlpm.desc,_xlfn.XLOOKUP(E24,'Export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4" s="39" t="str">
        <f>IFERROR(_xlfn.LET(_xlpm.desc,_xlfn.XLOOKUP(E24,'Export file'!I:I,'Export file'!H:H,""),_xlpm.startLabel,"Account Number ",_xlpm.startPos,SEARCH(_xlpm.startLabel,_xlpm.desc)+LEN(_xlpm.startLabel),MID(_xlpm.desc,_xlpm.startPos,8)),"-")</f>
        <v>-</v>
      </c>
      <c r="O24" s="39" t="str">
        <f>IFERROR(_xlfn.LET(_xlpm.desc,_xlfn.XLOOKUP(E24,'Export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4" s="70" t="str">
        <f>IFERROR(_xlfn.LET(_xlpm.desc,_xlfn.XLOOKUP(E24,'Export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4" s="40" t="str">
        <f>IFERROR(_xlfn.LET(_xlpm.desc,_xlfn.XLOOKUP(E24,'Export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4" s="39" t="str">
        <f>IFERROR(_xlfn.LET(_xlpm.desc,_xlfn.XLOOKUP(E24,'Export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4" s="45" t="str">
        <f>IFERROR(_xlfn.LET(_xlpm.desc,_xlfn.XLOOKUP(E24,'Export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4" s="38" t="str">
        <f>IFERROR(_xlfn.LET(         _xlpm.desc, _xlfn.XLOOKUP(E24,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4" s="39" t="str">
        <f>IFERROR(_xlfn.LET(_xlpm.desc,_xlfn.XLOOKUP(E24,'Export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4" s="42" t="str">
        <f>IFERROR(_xlfn.LET(_xlpm.desc,_xlfn.XLOOKUP(E24,'Export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4" s="50" t="str">
        <f>IFERROR(_xlfn.LET(_xlpm.desc,_xlfn.XLOOKUP(E24,'Export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4" t="str">
        <f ca="1">IF(E24="","",TODAY()-DATEVALUE(LEFT(_xlfn.XLOOKUP(E24,'Export file'!$I:$I,'Export file'!$F:$F,""),10)))</f>
        <v/>
      </c>
    </row>
    <row r="25" spans="2:24" ht="21.95" customHeight="1" x14ac:dyDescent="0.2">
      <c r="B25" s="60"/>
      <c r="C25" s="105"/>
      <c r="D25" s="38"/>
      <c r="E25" s="39"/>
      <c r="F25" s="39"/>
      <c r="G25" s="63"/>
      <c r="H25" s="39" t="str">
        <f t="shared" si="0"/>
        <v/>
      </c>
      <c r="I25" s="39"/>
      <c r="J25" s="77" t="b">
        <v>0</v>
      </c>
      <c r="K25" s="78" t="b">
        <v>0</v>
      </c>
      <c r="L25" s="73"/>
      <c r="M25" s="38" t="str">
        <f>TRIM(IFERROR(_xlfn.LET(_xlpm.desc,_xlfn.XLOOKUP(E25,'Export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5" s="39" t="str">
        <f>IFERROR(_xlfn.LET(_xlpm.desc,_xlfn.XLOOKUP(E25,'Export file'!I:I,'Export file'!H:H,""),_xlpm.startLabel,"Account Number ",_xlpm.startPos,SEARCH(_xlpm.startLabel,_xlpm.desc)+LEN(_xlpm.startLabel),MID(_xlpm.desc,_xlpm.startPos,8)),"-")</f>
        <v>-</v>
      </c>
      <c r="O25" s="39" t="str">
        <f>IFERROR(_xlfn.LET(_xlpm.desc,_xlfn.XLOOKUP(E25,'Export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5" s="70" t="str">
        <f>IFERROR(_xlfn.LET(_xlpm.desc,_xlfn.XLOOKUP(E25,'Export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5" s="40" t="str">
        <f>IFERROR(_xlfn.LET(_xlpm.desc,_xlfn.XLOOKUP(E25,'Export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5" s="39" t="str">
        <f>IFERROR(_xlfn.LET(_xlpm.desc,_xlfn.XLOOKUP(E25,'Export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5" s="45" t="str">
        <f>IFERROR(_xlfn.LET(_xlpm.desc,_xlfn.XLOOKUP(E25,'Export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5" s="38" t="str">
        <f>IFERROR(_xlfn.LET(         _xlpm.desc, _xlfn.XLOOKUP(E25,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5" s="39" t="str">
        <f>IFERROR(_xlfn.LET(_xlpm.desc,_xlfn.XLOOKUP(E25,'Export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5" s="42" t="str">
        <f>IFERROR(_xlfn.LET(_xlpm.desc,_xlfn.XLOOKUP(E25,'Export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5" s="50" t="str">
        <f>IFERROR(_xlfn.LET(_xlpm.desc,_xlfn.XLOOKUP(E25,'Export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5" t="str">
        <f ca="1">IF(E25="","",TODAY()-DATEVALUE(LEFT(_xlfn.XLOOKUP(E25,'Export file'!$I:$I,'Export file'!$F:$F,""),10)))</f>
        <v/>
      </c>
    </row>
    <row r="26" spans="2:24" ht="21.95" customHeight="1" x14ac:dyDescent="0.2">
      <c r="B26" s="60"/>
      <c r="C26" s="105"/>
      <c r="D26" s="38"/>
      <c r="E26" s="39"/>
      <c r="F26" s="39"/>
      <c r="G26" s="63"/>
      <c r="H26" s="39" t="str">
        <f t="shared" si="0"/>
        <v/>
      </c>
      <c r="I26" s="39"/>
      <c r="J26" s="77" t="b">
        <v>0</v>
      </c>
      <c r="K26" s="78" t="b">
        <v>0</v>
      </c>
      <c r="L26" s="73"/>
      <c r="M26" s="38" t="str">
        <f>TRIM(IFERROR(_xlfn.LET(_xlpm.desc,_xlfn.XLOOKUP(E26,'Export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6" s="39" t="str">
        <f>IFERROR(_xlfn.LET(_xlpm.desc,_xlfn.XLOOKUP(E26,'Export file'!I:I,'Export file'!H:H,""),_xlpm.startLabel,"Account Number ",_xlpm.startPos,SEARCH(_xlpm.startLabel,_xlpm.desc)+LEN(_xlpm.startLabel),MID(_xlpm.desc,_xlpm.startPos,8)),"-")</f>
        <v>-</v>
      </c>
      <c r="O26" s="39" t="str">
        <f>IFERROR(_xlfn.LET(_xlpm.desc,_xlfn.XLOOKUP(E26,'Export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6" s="70" t="str">
        <f>IFERROR(_xlfn.LET(_xlpm.desc,_xlfn.XLOOKUP(E26,'Export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6" s="40" t="str">
        <f>IFERROR(_xlfn.LET(_xlpm.desc,_xlfn.XLOOKUP(E26,'Export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6" s="39" t="str">
        <f>IFERROR(_xlfn.LET(_xlpm.desc,_xlfn.XLOOKUP(E26,'Export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6" s="45" t="str">
        <f>IFERROR(_xlfn.LET(_xlpm.desc,_xlfn.XLOOKUP(E26,'Export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6" s="38" t="str">
        <f>IFERROR(_xlfn.LET(         _xlpm.desc, _xlfn.XLOOKUP(E26,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6" s="39" t="str">
        <f>IFERROR(_xlfn.LET(_xlpm.desc,_xlfn.XLOOKUP(E26,'Export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6" s="42" t="str">
        <f>IFERROR(_xlfn.LET(_xlpm.desc,_xlfn.XLOOKUP(E26,'Export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6" s="50" t="str">
        <f>IFERROR(_xlfn.LET(_xlpm.desc,_xlfn.XLOOKUP(E26,'Export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6" t="str">
        <f ca="1">IF(E26="","",TODAY()-DATEVALUE(LEFT(_xlfn.XLOOKUP(E26,'Export file'!$I:$I,'Export file'!$F:$F,""),10)))</f>
        <v/>
      </c>
    </row>
    <row r="27" spans="2:24" ht="21.95" customHeight="1" x14ac:dyDescent="0.2">
      <c r="B27" s="60"/>
      <c r="C27" s="105"/>
      <c r="D27" s="38"/>
      <c r="E27" s="39"/>
      <c r="F27" s="39"/>
      <c r="G27" s="63"/>
      <c r="H27" s="39" t="str">
        <f t="shared" si="0"/>
        <v/>
      </c>
      <c r="I27" s="39"/>
      <c r="J27" s="77" t="b">
        <v>0</v>
      </c>
      <c r="K27" s="78" t="b">
        <v>0</v>
      </c>
      <c r="L27" s="73"/>
      <c r="M27" s="38" t="str">
        <f>TRIM(IFERROR(_xlfn.LET(_xlpm.desc,_xlfn.XLOOKUP(E27,'Export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7" s="39" t="str">
        <f>IFERROR(_xlfn.LET(_xlpm.desc,_xlfn.XLOOKUP(E27,'Export file'!I:I,'Export file'!H:H,""),_xlpm.startLabel,"Account Number ",_xlpm.startPos,SEARCH(_xlpm.startLabel,_xlpm.desc)+LEN(_xlpm.startLabel),MID(_xlpm.desc,_xlpm.startPos,8)),"-")</f>
        <v>-</v>
      </c>
      <c r="O27" s="39" t="str">
        <f>IFERROR(_xlfn.LET(_xlpm.desc,_xlfn.XLOOKUP(E27,'Export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7" s="70" t="str">
        <f>IFERROR(_xlfn.LET(_xlpm.desc,_xlfn.XLOOKUP(E27,'Export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7" s="40" t="str">
        <f>IFERROR(_xlfn.LET(_xlpm.desc,_xlfn.XLOOKUP(E27,'Export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7" s="39" t="str">
        <f>IFERROR(_xlfn.LET(_xlpm.desc,_xlfn.XLOOKUP(E27,'Export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7" s="45" t="str">
        <f>IFERROR(_xlfn.LET(_xlpm.desc,_xlfn.XLOOKUP(E27,'Export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7" s="38" t="str">
        <f>IFERROR(_xlfn.LET(         _xlpm.desc, _xlfn.XLOOKUP(E27,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7" s="39" t="str">
        <f>IFERROR(_xlfn.LET(_xlpm.desc,_xlfn.XLOOKUP(E27,'Export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7" s="42" t="str">
        <f>IFERROR(_xlfn.LET(_xlpm.desc,_xlfn.XLOOKUP(E27,'Export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7" s="50" t="str">
        <f>IFERROR(_xlfn.LET(_xlpm.desc,_xlfn.XLOOKUP(E27,'Export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7" t="str">
        <f ca="1">IF(E27="","",TODAY()-DATEVALUE(LEFT(_xlfn.XLOOKUP(E27,'Export file'!$I:$I,'Export file'!$F:$F,""),10)))</f>
        <v/>
      </c>
    </row>
    <row r="28" spans="2:24" ht="21.95" customHeight="1" x14ac:dyDescent="0.2">
      <c r="B28" s="60"/>
      <c r="C28" s="105"/>
      <c r="D28" s="38"/>
      <c r="E28" s="39"/>
      <c r="F28" s="39"/>
      <c r="G28" s="63"/>
      <c r="H28" s="39" t="str">
        <f t="shared" si="0"/>
        <v/>
      </c>
      <c r="I28" s="39"/>
      <c r="J28" s="77" t="b">
        <v>0</v>
      </c>
      <c r="K28" s="78" t="b">
        <v>0</v>
      </c>
      <c r="L28" s="73"/>
      <c r="M28" s="38" t="str">
        <f>TRIM(IFERROR(_xlfn.LET(_xlpm.desc,_xlfn.XLOOKUP(E28,'Export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8" s="39" t="str">
        <f>IFERROR(_xlfn.LET(_xlpm.desc,_xlfn.XLOOKUP(E28,'Export file'!I:I,'Export file'!H:H,""),_xlpm.startLabel,"Account Number ",_xlpm.startPos,SEARCH(_xlpm.startLabel,_xlpm.desc)+LEN(_xlpm.startLabel),MID(_xlpm.desc,_xlpm.startPos,8)),"-")</f>
        <v>-</v>
      </c>
      <c r="O28" s="39" t="str">
        <f>IFERROR(_xlfn.LET(_xlpm.desc,_xlfn.XLOOKUP(E28,'Export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8" s="70" t="str">
        <f>IFERROR(_xlfn.LET(_xlpm.desc,_xlfn.XLOOKUP(E28,'Export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8" s="40" t="str">
        <f>IFERROR(_xlfn.LET(_xlpm.desc,_xlfn.XLOOKUP(E28,'Export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8" s="39" t="str">
        <f>IFERROR(_xlfn.LET(_xlpm.desc,_xlfn.XLOOKUP(E28,'Export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8" s="45" t="str">
        <f>IFERROR(_xlfn.LET(_xlpm.desc,_xlfn.XLOOKUP(E28,'Export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8" s="38" t="str">
        <f>IFERROR(_xlfn.LET(         _xlpm.desc, _xlfn.XLOOKUP(E28,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8" s="39" t="str">
        <f>IFERROR(_xlfn.LET(_xlpm.desc,_xlfn.XLOOKUP(E28,'Export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8" s="42" t="str">
        <f>IFERROR(_xlfn.LET(_xlpm.desc,_xlfn.XLOOKUP(E28,'Export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8" s="50" t="str">
        <f>IFERROR(_xlfn.LET(_xlpm.desc,_xlfn.XLOOKUP(E28,'Export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8" t="str">
        <f ca="1">IF(E28="","",TODAY()-DATEVALUE(LEFT(_xlfn.XLOOKUP(E28,'Export file'!$I:$I,'Export file'!$F:$F,""),10)))</f>
        <v/>
      </c>
    </row>
    <row r="29" spans="2:24" ht="21.95" customHeight="1" x14ac:dyDescent="0.2">
      <c r="B29" s="60"/>
      <c r="C29" s="105"/>
      <c r="D29" s="38"/>
      <c r="E29" s="39"/>
      <c r="F29" s="39"/>
      <c r="G29" s="63"/>
      <c r="H29" s="39" t="str">
        <f t="shared" si="0"/>
        <v/>
      </c>
      <c r="I29" s="39" t="s">
        <v>96</v>
      </c>
      <c r="J29" s="77" t="b">
        <v>0</v>
      </c>
      <c r="K29" s="78" t="b">
        <v>0</v>
      </c>
      <c r="L29" s="73"/>
      <c r="M29" s="38" t="str">
        <f>TRIM(IFERROR(_xlfn.LET(_xlpm.desc,_xlfn.XLOOKUP(E29,'Export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9" s="39" t="str">
        <f>IFERROR(_xlfn.LET(_xlpm.desc,_xlfn.XLOOKUP(E29,'Export file'!I:I,'Export file'!H:H,""),_xlpm.startLabel,"Account Number ",_xlpm.startPos,SEARCH(_xlpm.startLabel,_xlpm.desc)+LEN(_xlpm.startLabel),MID(_xlpm.desc,_xlpm.startPos,8)),"-")</f>
        <v>-</v>
      </c>
      <c r="O29" s="39" t="str">
        <f>IFERROR(_xlfn.LET(_xlpm.desc,_xlfn.XLOOKUP(E29,'Export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9" s="70" t="str">
        <f>IFERROR(_xlfn.LET(_xlpm.desc,_xlfn.XLOOKUP(E29,'Export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9" s="40" t="str">
        <f>IFERROR(_xlfn.LET(_xlpm.desc,_xlfn.XLOOKUP(E29,'Export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9" s="39" t="str">
        <f>IFERROR(_xlfn.LET(_xlpm.desc,_xlfn.XLOOKUP(E29,'Export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9" s="45" t="str">
        <f>IFERROR(_xlfn.LET(_xlpm.desc,_xlfn.XLOOKUP(E29,'Export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9" s="38" t="str">
        <f>IFERROR(_xlfn.LET(         _xlpm.desc, _xlfn.XLOOKUP(E29,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9" s="39" t="str">
        <f>IFERROR(_xlfn.LET(_xlpm.desc,_xlfn.XLOOKUP(E29,'Export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9" s="42" t="str">
        <f>IFERROR(_xlfn.LET(_xlpm.desc,_xlfn.XLOOKUP(E29,'Export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9" s="50" t="str">
        <f>IFERROR(_xlfn.LET(_xlpm.desc,_xlfn.XLOOKUP(E29,'Export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9" t="str">
        <f ca="1">IF(E29="","",TODAY()-DATEVALUE(LEFT(_xlfn.XLOOKUP(E29,'Export file'!$I:$I,'Export file'!$F:$F,""),10)))</f>
        <v/>
      </c>
    </row>
    <row r="30" spans="2:24" ht="21.95" customHeight="1" x14ac:dyDescent="0.2">
      <c r="B30" s="60"/>
      <c r="C30" s="105"/>
      <c r="D30" s="38"/>
      <c r="E30" s="39"/>
      <c r="F30" s="39"/>
      <c r="G30" s="63"/>
      <c r="H30" s="39" t="str">
        <f t="shared" si="0"/>
        <v/>
      </c>
      <c r="I30" s="39"/>
      <c r="J30" s="77" t="b">
        <v>0</v>
      </c>
      <c r="K30" s="78" t="b">
        <v>0</v>
      </c>
      <c r="L30" s="73"/>
      <c r="M30" s="38" t="str">
        <f>TRIM(IFERROR(_xlfn.LET(_xlpm.desc,_xlfn.XLOOKUP(E30,'Export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0" s="39" t="str">
        <f>IFERROR(_xlfn.LET(_xlpm.desc,_xlfn.XLOOKUP(E30,'Export file'!I:I,'Export file'!H:H,""),_xlpm.startLabel,"Account Number ",_xlpm.startPos,SEARCH(_xlpm.startLabel,_xlpm.desc)+LEN(_xlpm.startLabel),MID(_xlpm.desc,_xlpm.startPos,8)),"-")</f>
        <v>-</v>
      </c>
      <c r="O30" s="39" t="str">
        <f>IFERROR(_xlfn.LET(_xlpm.desc,_xlfn.XLOOKUP(E30,'Export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0" s="70" t="str">
        <f>IFERROR(_xlfn.LET(_xlpm.desc,_xlfn.XLOOKUP(E30,'Export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0" s="40" t="str">
        <f>IFERROR(_xlfn.LET(_xlpm.desc,_xlfn.XLOOKUP(E30,'Export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0" s="39" t="str">
        <f>IFERROR(_xlfn.LET(_xlpm.desc,_xlfn.XLOOKUP(E30,'Export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0" s="45" t="str">
        <f>IFERROR(_xlfn.LET(_xlpm.desc,_xlfn.XLOOKUP(E30,'Export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0" s="38" t="str">
        <f>IFERROR(_xlfn.LET(         _xlpm.desc, _xlfn.XLOOKUP(E30,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0" s="39" t="str">
        <f>IFERROR(_xlfn.LET(_xlpm.desc,_xlfn.XLOOKUP(E30,'Export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0" s="42" t="str">
        <f>IFERROR(_xlfn.LET(_xlpm.desc,_xlfn.XLOOKUP(E30,'Export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0" s="50" t="str">
        <f>IFERROR(_xlfn.LET(_xlpm.desc,_xlfn.XLOOKUP(E30,'Export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0" t="str">
        <f ca="1">IF(E30="","",TODAY()-DATEVALUE(LEFT(_xlfn.XLOOKUP(E30,'Export file'!$I:$I,'Export file'!$F:$F,""),10)))</f>
        <v/>
      </c>
    </row>
    <row r="31" spans="2:24" ht="21.95" customHeight="1" x14ac:dyDescent="0.2">
      <c r="B31" s="60"/>
      <c r="C31" s="105"/>
      <c r="D31" s="38"/>
      <c r="E31" s="39"/>
      <c r="F31" s="39"/>
      <c r="G31" s="63"/>
      <c r="H31" s="39" t="str">
        <f t="shared" si="0"/>
        <v/>
      </c>
      <c r="I31" s="39"/>
      <c r="J31" s="77" t="b">
        <v>0</v>
      </c>
      <c r="K31" s="78" t="b">
        <v>0</v>
      </c>
      <c r="L31" s="73"/>
      <c r="M31" s="38" t="str">
        <f>TRIM(IFERROR(_xlfn.LET(_xlpm.desc,_xlfn.XLOOKUP(E31,'Export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1" s="39" t="str">
        <f>IFERROR(_xlfn.LET(_xlpm.desc,_xlfn.XLOOKUP(E31,'Export file'!I:I,'Export file'!H:H,""),_xlpm.startLabel,"Account Number ",_xlpm.startPos,SEARCH(_xlpm.startLabel,_xlpm.desc)+LEN(_xlpm.startLabel),MID(_xlpm.desc,_xlpm.startPos,8)),"-")</f>
        <v>-</v>
      </c>
      <c r="O31" s="39" t="str">
        <f>IFERROR(_xlfn.LET(_xlpm.desc,_xlfn.XLOOKUP(E31,'Export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1" s="70" t="str">
        <f>IFERROR(_xlfn.LET(_xlpm.desc,_xlfn.XLOOKUP(E31,'Export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1" s="40" t="str">
        <f>IFERROR(_xlfn.LET(_xlpm.desc,_xlfn.XLOOKUP(E31,'Export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1" s="39" t="str">
        <f>IFERROR(_xlfn.LET(_xlpm.desc,_xlfn.XLOOKUP(E31,'Export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1" s="45" t="str">
        <f>IFERROR(_xlfn.LET(_xlpm.desc,_xlfn.XLOOKUP(E31,'Export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1" s="38" t="str">
        <f>IFERROR(_xlfn.LET(         _xlpm.desc, _xlfn.XLOOKUP(E31,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1" s="39" t="str">
        <f>IFERROR(_xlfn.LET(_xlpm.desc,_xlfn.XLOOKUP(E31,'Export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1" s="42" t="str">
        <f>IFERROR(_xlfn.LET(_xlpm.desc,_xlfn.XLOOKUP(E31,'Export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1" s="50" t="str">
        <f>IFERROR(_xlfn.LET(_xlpm.desc,_xlfn.XLOOKUP(E31,'Export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1" t="str">
        <f ca="1">IF(E31="","",TODAY()-DATEVALUE(LEFT(_xlfn.XLOOKUP(E31,'Export file'!$I:$I,'Export file'!$F:$F,""),10)))</f>
        <v/>
      </c>
    </row>
    <row r="32" spans="2:24" ht="21.95" customHeight="1" x14ac:dyDescent="0.2">
      <c r="B32" s="60"/>
      <c r="C32" s="105"/>
      <c r="D32" s="38"/>
      <c r="E32" s="39"/>
      <c r="F32" s="39"/>
      <c r="G32" s="63"/>
      <c r="H32" s="39" t="str">
        <f t="shared" si="0"/>
        <v/>
      </c>
      <c r="I32" s="39"/>
      <c r="J32" s="77" t="b">
        <v>0</v>
      </c>
      <c r="K32" s="78" t="b">
        <v>0</v>
      </c>
      <c r="L32" s="73"/>
      <c r="M32" s="38" t="str">
        <f>TRIM(IFERROR(_xlfn.LET(_xlpm.desc,_xlfn.XLOOKUP(E32,'Export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2" s="39" t="str">
        <f>IFERROR(_xlfn.LET(_xlpm.desc,_xlfn.XLOOKUP(E32,'Export file'!I:I,'Export file'!H:H,""),_xlpm.startLabel,"Account Number ",_xlpm.startPos,SEARCH(_xlpm.startLabel,_xlpm.desc)+LEN(_xlpm.startLabel),MID(_xlpm.desc,_xlpm.startPos,8)),"-")</f>
        <v>-</v>
      </c>
      <c r="O32" s="39" t="str">
        <f>IFERROR(_xlfn.LET(_xlpm.desc,_xlfn.XLOOKUP(E32,'Export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2" s="70" t="str">
        <f>IFERROR(_xlfn.LET(_xlpm.desc,_xlfn.XLOOKUP(E32,'Export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2" s="40" t="str">
        <f>IFERROR(_xlfn.LET(_xlpm.desc,_xlfn.XLOOKUP(E32,'Export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2" s="39" t="str">
        <f>IFERROR(_xlfn.LET(_xlpm.desc,_xlfn.XLOOKUP(E32,'Export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2" s="45" t="str">
        <f>IFERROR(_xlfn.LET(_xlpm.desc,_xlfn.XLOOKUP(E32,'Export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2" s="38" t="str">
        <f>IFERROR(_xlfn.LET(         _xlpm.desc, _xlfn.XLOOKUP(E32,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2" s="39" t="str">
        <f>IFERROR(_xlfn.LET(_xlpm.desc,_xlfn.XLOOKUP(E32,'Export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2" s="42" t="str">
        <f>IFERROR(_xlfn.LET(_xlpm.desc,_xlfn.XLOOKUP(E32,'Export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2" s="50" t="str">
        <f>IFERROR(_xlfn.LET(_xlpm.desc,_xlfn.XLOOKUP(E32,'Export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2" t="str">
        <f ca="1">IF(E32="","",TODAY()-DATEVALUE(LEFT(_xlfn.XLOOKUP(E32,'Export file'!$I:$I,'Export file'!$F:$F,""),10)))</f>
        <v/>
      </c>
    </row>
    <row r="33" spans="2:24" ht="21.95" customHeight="1" x14ac:dyDescent="0.2">
      <c r="B33" s="60"/>
      <c r="C33" s="105"/>
      <c r="D33" s="38"/>
      <c r="E33" s="39"/>
      <c r="F33" s="39"/>
      <c r="G33" s="63"/>
      <c r="H33" s="39" t="str">
        <f t="shared" si="0"/>
        <v/>
      </c>
      <c r="I33" s="39"/>
      <c r="J33" s="77" t="b">
        <v>0</v>
      </c>
      <c r="K33" s="78" t="b">
        <v>0</v>
      </c>
      <c r="L33" s="73"/>
      <c r="M33" s="38" t="str">
        <f>TRIM(IFERROR(_xlfn.LET(_xlpm.desc,_xlfn.XLOOKUP(E33,'Export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3" s="39" t="str">
        <f>IFERROR(_xlfn.LET(_xlpm.desc,_xlfn.XLOOKUP(E33,'Export file'!I:I,'Export file'!H:H,""),_xlpm.startLabel,"Account Number ",_xlpm.startPos,SEARCH(_xlpm.startLabel,_xlpm.desc)+LEN(_xlpm.startLabel),MID(_xlpm.desc,_xlpm.startPos,8)),"-")</f>
        <v>-</v>
      </c>
      <c r="O33" s="39" t="str">
        <f>IFERROR(_xlfn.LET(_xlpm.desc,_xlfn.XLOOKUP(E33,'Export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3" s="70" t="str">
        <f>IFERROR(_xlfn.LET(_xlpm.desc,_xlfn.XLOOKUP(E33,'Export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3" s="40" t="str">
        <f>IFERROR(_xlfn.LET(_xlpm.desc,_xlfn.XLOOKUP(E33,'Export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3" s="39" t="str">
        <f>IFERROR(_xlfn.LET(_xlpm.desc,_xlfn.XLOOKUP(E33,'Export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3" s="45" t="str">
        <f>IFERROR(_xlfn.LET(_xlpm.desc,_xlfn.XLOOKUP(E33,'Export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3" s="38" t="str">
        <f>IFERROR(_xlfn.LET(         _xlpm.desc, _xlfn.XLOOKUP(E33,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3" s="39" t="str">
        <f>IFERROR(_xlfn.LET(_xlpm.desc,_xlfn.XLOOKUP(E33,'Export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3" s="42" t="str">
        <f>IFERROR(_xlfn.LET(_xlpm.desc,_xlfn.XLOOKUP(E33,'Export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3" s="50" t="str">
        <f>IFERROR(_xlfn.LET(_xlpm.desc,_xlfn.XLOOKUP(E33,'Export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3" t="str">
        <f ca="1">IF(E33="","",TODAY()-DATEVALUE(LEFT(_xlfn.XLOOKUP(E33,'Export file'!$I:$I,'Export file'!$F:$F,""),10)))</f>
        <v/>
      </c>
    </row>
    <row r="34" spans="2:24" ht="21.95" customHeight="1" x14ac:dyDescent="0.2">
      <c r="B34" s="60"/>
      <c r="C34" s="105"/>
      <c r="D34" s="38"/>
      <c r="E34" s="39"/>
      <c r="F34" s="39"/>
      <c r="G34" s="63"/>
      <c r="H34" s="39" t="str">
        <f t="shared" si="0"/>
        <v/>
      </c>
      <c r="I34" s="39"/>
      <c r="J34" s="77" t="b">
        <v>0</v>
      </c>
      <c r="K34" s="78" t="b">
        <v>0</v>
      </c>
      <c r="L34" s="73"/>
      <c r="M34" s="38" t="str">
        <f>TRIM(IFERROR(_xlfn.LET(_xlpm.desc,_xlfn.XLOOKUP(E34,'Export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4" s="39" t="str">
        <f>IFERROR(_xlfn.LET(_xlpm.desc,_xlfn.XLOOKUP(E34,'Export file'!I:I,'Export file'!H:H,""),_xlpm.startLabel,"Account Number ",_xlpm.startPos,SEARCH(_xlpm.startLabel,_xlpm.desc)+LEN(_xlpm.startLabel),MID(_xlpm.desc,_xlpm.startPos,8)),"-")</f>
        <v>-</v>
      </c>
      <c r="O34" s="39" t="str">
        <f>IFERROR(_xlfn.LET(_xlpm.desc,_xlfn.XLOOKUP(E34,'Export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4" s="70" t="str">
        <f>IFERROR(_xlfn.LET(_xlpm.desc,_xlfn.XLOOKUP(E34,'Export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4" s="40" t="str">
        <f>IFERROR(_xlfn.LET(_xlpm.desc,_xlfn.XLOOKUP(E34,'Export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4" s="39" t="str">
        <f>IFERROR(_xlfn.LET(_xlpm.desc,_xlfn.XLOOKUP(E34,'Export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4" s="45" t="str">
        <f>IFERROR(_xlfn.LET(_xlpm.desc,_xlfn.XLOOKUP(E34,'Export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4" s="38" t="str">
        <f>IFERROR(_xlfn.LET(         _xlpm.desc, _xlfn.XLOOKUP(E34,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4" s="39" t="str">
        <f>IFERROR(_xlfn.LET(_xlpm.desc,_xlfn.XLOOKUP(E34,'Export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4" s="42" t="str">
        <f>IFERROR(_xlfn.LET(_xlpm.desc,_xlfn.XLOOKUP(E34,'Export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4" s="50" t="str">
        <f>IFERROR(_xlfn.LET(_xlpm.desc,_xlfn.XLOOKUP(E34,'Export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4" t="str">
        <f ca="1">IF(E34="","",TODAY()-DATEVALUE(LEFT(_xlfn.XLOOKUP(E34,'Export file'!$I:$I,'Export file'!$F:$F,""),10)))</f>
        <v/>
      </c>
    </row>
    <row r="35" spans="2:24" ht="21.95" customHeight="1" x14ac:dyDescent="0.2">
      <c r="B35" s="60"/>
      <c r="C35" s="105"/>
      <c r="D35" s="38"/>
      <c r="E35" s="39"/>
      <c r="F35" s="39"/>
      <c r="G35" s="63"/>
      <c r="H35" s="39" t="str">
        <f t="shared" si="0"/>
        <v/>
      </c>
      <c r="I35" s="39"/>
      <c r="J35" s="77" t="b">
        <v>0</v>
      </c>
      <c r="K35" s="78" t="b">
        <v>0</v>
      </c>
      <c r="L35" s="73"/>
      <c r="M35" s="38" t="str">
        <f>TRIM(IFERROR(_xlfn.LET(_xlpm.desc,_xlfn.XLOOKUP(E35,'Export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5" s="39" t="str">
        <f>IFERROR(_xlfn.LET(_xlpm.desc,_xlfn.XLOOKUP(E35,'Export file'!I:I,'Export file'!H:H,""),_xlpm.startLabel,"Account Number ",_xlpm.startPos,SEARCH(_xlpm.startLabel,_xlpm.desc)+LEN(_xlpm.startLabel),MID(_xlpm.desc,_xlpm.startPos,8)),"-")</f>
        <v>-</v>
      </c>
      <c r="O35" s="39" t="str">
        <f>IFERROR(_xlfn.LET(_xlpm.desc,_xlfn.XLOOKUP(E35,'Export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5" s="70" t="str">
        <f>IFERROR(_xlfn.LET(_xlpm.desc,_xlfn.XLOOKUP(E35,'Export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5" s="40" t="str">
        <f>IFERROR(_xlfn.LET(_xlpm.desc,_xlfn.XLOOKUP(E35,'Export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5" s="39" t="str">
        <f>IFERROR(_xlfn.LET(_xlpm.desc,_xlfn.XLOOKUP(E35,'Export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5" s="45" t="str">
        <f>IFERROR(_xlfn.LET(_xlpm.desc,_xlfn.XLOOKUP(E35,'Export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5" s="38" t="str">
        <f>IFERROR(_xlfn.LET(         _xlpm.desc, _xlfn.XLOOKUP(E35,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5" s="39" t="str">
        <f>IFERROR(_xlfn.LET(_xlpm.desc,_xlfn.XLOOKUP(E35,'Export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5" s="42" t="str">
        <f>IFERROR(_xlfn.LET(_xlpm.desc,_xlfn.XLOOKUP(E35,'Export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5" s="50" t="str">
        <f>IFERROR(_xlfn.LET(_xlpm.desc,_xlfn.XLOOKUP(E35,'Export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5" t="str">
        <f ca="1">IF(E35="","",TODAY()-DATEVALUE(LEFT(_xlfn.XLOOKUP(E35,'Export file'!$I:$I,'Export file'!$F:$F,""),10)))</f>
        <v/>
      </c>
    </row>
    <row r="36" spans="2:24" ht="21.95" customHeight="1" x14ac:dyDescent="0.2">
      <c r="B36" s="60"/>
      <c r="C36" s="105"/>
      <c r="D36" s="38"/>
      <c r="E36" s="39"/>
      <c r="F36" s="39"/>
      <c r="G36" s="63"/>
      <c r="H36" s="39" t="str">
        <f t="shared" si="0"/>
        <v/>
      </c>
      <c r="I36" s="39"/>
      <c r="J36" s="77" t="b">
        <v>0</v>
      </c>
      <c r="K36" s="78" t="b">
        <v>0</v>
      </c>
      <c r="L36" s="73"/>
      <c r="M36" s="38" t="str">
        <f>TRIM(IFERROR(_xlfn.LET(_xlpm.desc,_xlfn.XLOOKUP(E36,'Export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6" s="39" t="str">
        <f>IFERROR(_xlfn.LET(_xlpm.desc,_xlfn.XLOOKUP(E36,'Export file'!I:I,'Export file'!H:H,""),_xlpm.startLabel,"Account Number ",_xlpm.startPos,SEARCH(_xlpm.startLabel,_xlpm.desc)+LEN(_xlpm.startLabel),MID(_xlpm.desc,_xlpm.startPos,8)),"-")</f>
        <v>-</v>
      </c>
      <c r="O36" s="39" t="str">
        <f>IFERROR(_xlfn.LET(_xlpm.desc,_xlfn.XLOOKUP(E36,'Export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6" s="70" t="str">
        <f>IFERROR(_xlfn.LET(_xlpm.desc,_xlfn.XLOOKUP(E36,'Export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6" s="40" t="str">
        <f>IFERROR(_xlfn.LET(_xlpm.desc,_xlfn.XLOOKUP(E36,'Export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6" s="39" t="str">
        <f>IFERROR(_xlfn.LET(_xlpm.desc,_xlfn.XLOOKUP(E36,'Export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6" s="45" t="str">
        <f>IFERROR(_xlfn.LET(_xlpm.desc,_xlfn.XLOOKUP(E36,'Export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6" s="38" t="str">
        <f>IFERROR(_xlfn.LET(         _xlpm.desc, _xlfn.XLOOKUP(E36,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6" s="39" t="str">
        <f>IFERROR(_xlfn.LET(_xlpm.desc,_xlfn.XLOOKUP(E36,'Export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6" s="42" t="str">
        <f>IFERROR(_xlfn.LET(_xlpm.desc,_xlfn.XLOOKUP(E36,'Export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6" s="50" t="str">
        <f>IFERROR(_xlfn.LET(_xlpm.desc,_xlfn.XLOOKUP(E36,'Export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6" t="str">
        <f ca="1">IF(E36="","",TODAY()-DATEVALUE(LEFT(_xlfn.XLOOKUP(E36,'Export file'!$I:$I,'Export file'!$F:$F,""),10)))</f>
        <v/>
      </c>
    </row>
    <row r="37" spans="2:24" ht="21.95" customHeight="1" x14ac:dyDescent="0.2">
      <c r="B37" s="60"/>
      <c r="C37" s="105"/>
      <c r="D37" s="38"/>
      <c r="E37" s="39"/>
      <c r="F37" s="39"/>
      <c r="G37" s="63"/>
      <c r="H37" s="39" t="str">
        <f t="shared" si="0"/>
        <v/>
      </c>
      <c r="I37" s="39" t="s">
        <v>96</v>
      </c>
      <c r="J37" s="77" t="b">
        <v>0</v>
      </c>
      <c r="K37" s="78" t="b">
        <v>0</v>
      </c>
      <c r="L37" s="73"/>
      <c r="M37" s="38" t="str">
        <f>TRIM(IFERROR(_xlfn.LET(_xlpm.desc,_xlfn.XLOOKUP(E37,'Export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7" s="39" t="str">
        <f>IFERROR(_xlfn.LET(_xlpm.desc,_xlfn.XLOOKUP(E37,'Export file'!I:I,'Export file'!H:H,""),_xlpm.startLabel,"Account Number ",_xlpm.startPos,SEARCH(_xlpm.startLabel,_xlpm.desc)+LEN(_xlpm.startLabel),MID(_xlpm.desc,_xlpm.startPos,8)),"-")</f>
        <v>-</v>
      </c>
      <c r="O37" s="39" t="str">
        <f>IFERROR(_xlfn.LET(_xlpm.desc,_xlfn.XLOOKUP(E37,'Export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7" s="70" t="str">
        <f>IFERROR(_xlfn.LET(_xlpm.desc,_xlfn.XLOOKUP(E37,'Export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7" s="40" t="str">
        <f>IFERROR(_xlfn.LET(_xlpm.desc,_xlfn.XLOOKUP(E37,'Export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7" s="39" t="str">
        <f>IFERROR(_xlfn.LET(_xlpm.desc,_xlfn.XLOOKUP(E37,'Export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7" s="45" t="str">
        <f>IFERROR(_xlfn.LET(_xlpm.desc,_xlfn.XLOOKUP(E37,'Export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7" s="38" t="str">
        <f>IFERROR(_xlfn.LET(         _xlpm.desc, _xlfn.XLOOKUP(E37,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7" s="39" t="str">
        <f>IFERROR(_xlfn.LET(_xlpm.desc,_xlfn.XLOOKUP(E37,'Export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7" s="42" t="str">
        <f>IFERROR(_xlfn.LET(_xlpm.desc,_xlfn.XLOOKUP(E37,'Export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7" s="50" t="str">
        <f>IFERROR(_xlfn.LET(_xlpm.desc,_xlfn.XLOOKUP(E37,'Export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7" t="str">
        <f ca="1">IF(E37="","",TODAY()-DATEVALUE(LEFT(_xlfn.XLOOKUP(E37,'Export file'!$I:$I,'Export file'!$F:$F,""),10)))</f>
        <v/>
      </c>
    </row>
    <row r="38" spans="2:24" ht="21.95" customHeight="1" x14ac:dyDescent="0.2">
      <c r="B38" s="60"/>
      <c r="C38" s="105"/>
      <c r="D38" s="38"/>
      <c r="E38" s="39"/>
      <c r="F38" s="39"/>
      <c r="G38" s="63"/>
      <c r="H38" s="39" t="str">
        <f t="shared" si="0"/>
        <v/>
      </c>
      <c r="I38" s="39" t="s">
        <v>96</v>
      </c>
      <c r="J38" s="77" t="b">
        <v>0</v>
      </c>
      <c r="K38" s="78" t="b">
        <v>0</v>
      </c>
      <c r="L38" s="73"/>
      <c r="M38" s="38" t="str">
        <f>TRIM(IFERROR(_xlfn.LET(_xlpm.desc,_xlfn.XLOOKUP(E38,'Export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8" s="39" t="str">
        <f>IFERROR(_xlfn.LET(_xlpm.desc,_xlfn.XLOOKUP(E38,'Export file'!I:I,'Export file'!H:H,""),_xlpm.startLabel,"Account Number ",_xlpm.startPos,SEARCH(_xlpm.startLabel,_xlpm.desc)+LEN(_xlpm.startLabel),MID(_xlpm.desc,_xlpm.startPos,8)),"-")</f>
        <v>-</v>
      </c>
      <c r="O38" s="39" t="str">
        <f>IFERROR(_xlfn.LET(_xlpm.desc,_xlfn.XLOOKUP(E38,'Export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8" s="70" t="str">
        <f>IFERROR(_xlfn.LET(_xlpm.desc,_xlfn.XLOOKUP(E38,'Export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8" s="40" t="str">
        <f>IFERROR(_xlfn.LET(_xlpm.desc,_xlfn.XLOOKUP(E38,'Export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8" s="39" t="str">
        <f>IFERROR(_xlfn.LET(_xlpm.desc,_xlfn.XLOOKUP(E38,'Export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8" s="45" t="str">
        <f>IFERROR(_xlfn.LET(_xlpm.desc,_xlfn.XLOOKUP(E38,'Export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8" s="38" t="str">
        <f>IFERROR(_xlfn.LET(         _xlpm.desc, _xlfn.XLOOKUP(E38,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8" s="39" t="str">
        <f>IFERROR(_xlfn.LET(_xlpm.desc,_xlfn.XLOOKUP(E38,'Export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8" s="42" t="str">
        <f>IFERROR(_xlfn.LET(_xlpm.desc,_xlfn.XLOOKUP(E38,'Export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8" s="50" t="str">
        <f>IFERROR(_xlfn.LET(_xlpm.desc,_xlfn.XLOOKUP(E38,'Export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8" t="str">
        <f ca="1">IF(E38="","",TODAY()-DATEVALUE(LEFT(_xlfn.XLOOKUP(E38,'Export file'!$I:$I,'Export file'!$F:$F,""),10)))</f>
        <v/>
      </c>
    </row>
    <row r="39" spans="2:24" ht="21.95" customHeight="1" x14ac:dyDescent="0.2">
      <c r="B39" s="60"/>
      <c r="C39" s="105"/>
      <c r="D39" s="38"/>
      <c r="E39" s="39"/>
      <c r="F39" s="39"/>
      <c r="G39" s="63"/>
      <c r="H39" s="39" t="str">
        <f t="shared" si="0"/>
        <v/>
      </c>
      <c r="I39" s="39" t="s">
        <v>96</v>
      </c>
      <c r="J39" s="77" t="b">
        <v>0</v>
      </c>
      <c r="K39" s="78" t="b">
        <v>0</v>
      </c>
      <c r="L39" s="73"/>
      <c r="M39" s="38" t="str">
        <f>TRIM(IFERROR(_xlfn.LET(_xlpm.desc,_xlfn.XLOOKUP(E39,'Export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9" s="39" t="str">
        <f>IFERROR(_xlfn.LET(_xlpm.desc,_xlfn.XLOOKUP(E39,'Export file'!I:I,'Export file'!H:H,""),_xlpm.startLabel,"Account Number ",_xlpm.startPos,SEARCH(_xlpm.startLabel,_xlpm.desc)+LEN(_xlpm.startLabel),MID(_xlpm.desc,_xlpm.startPos,8)),"-")</f>
        <v>-</v>
      </c>
      <c r="O39" s="39" t="str">
        <f>IFERROR(_xlfn.LET(_xlpm.desc,_xlfn.XLOOKUP(E39,'Export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9" s="70" t="str">
        <f>IFERROR(_xlfn.LET(_xlpm.desc,_xlfn.XLOOKUP(E39,'Export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9" s="40" t="str">
        <f>IFERROR(_xlfn.LET(_xlpm.desc,_xlfn.XLOOKUP(E39,'Export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9" s="39" t="str">
        <f>IFERROR(_xlfn.LET(_xlpm.desc,_xlfn.XLOOKUP(E39,'Export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9" s="45" t="str">
        <f>IFERROR(_xlfn.LET(_xlpm.desc,_xlfn.XLOOKUP(E39,'Export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9" s="38" t="str">
        <f>IFERROR(_xlfn.LET(         _xlpm.desc, _xlfn.XLOOKUP(E39,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9" s="39" t="str">
        <f>IFERROR(_xlfn.LET(_xlpm.desc,_xlfn.XLOOKUP(E39,'Export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9" s="42" t="str">
        <f>IFERROR(_xlfn.LET(_xlpm.desc,_xlfn.XLOOKUP(E39,'Export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9" s="50" t="str">
        <f>IFERROR(_xlfn.LET(_xlpm.desc,_xlfn.XLOOKUP(E39,'Export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9" t="str">
        <f ca="1">IF(E39="","",TODAY()-DATEVALUE(LEFT(_xlfn.XLOOKUP(E39,'Export file'!$I:$I,'Export file'!$F:$F,""),10)))</f>
        <v/>
      </c>
    </row>
    <row r="40" spans="2:24" ht="21.95" customHeight="1" x14ac:dyDescent="0.2">
      <c r="B40" s="60"/>
      <c r="C40" s="105"/>
      <c r="D40" s="38"/>
      <c r="E40" s="39"/>
      <c r="F40" s="39"/>
      <c r="G40" s="63"/>
      <c r="H40" s="39" t="str">
        <f t="shared" si="0"/>
        <v/>
      </c>
      <c r="I40" s="39"/>
      <c r="J40" s="77" t="b">
        <v>0</v>
      </c>
      <c r="K40" s="78" t="b">
        <v>0</v>
      </c>
      <c r="L40" s="73"/>
      <c r="M40" s="38" t="str">
        <f>TRIM(IFERROR(_xlfn.LET(_xlpm.desc,_xlfn.XLOOKUP(E40,'Export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0" s="39" t="str">
        <f>IFERROR(_xlfn.LET(_xlpm.desc,_xlfn.XLOOKUP(E40,'Export file'!I:I,'Export file'!H:H,""),_xlpm.startLabel,"Account Number ",_xlpm.startPos,SEARCH(_xlpm.startLabel,_xlpm.desc)+LEN(_xlpm.startLabel),MID(_xlpm.desc,_xlpm.startPos,8)),"-")</f>
        <v>-</v>
      </c>
      <c r="O40" s="39" t="str">
        <f>IFERROR(_xlfn.LET(_xlpm.desc,_xlfn.XLOOKUP(E40,'Export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0" s="70" t="str">
        <f>IFERROR(_xlfn.LET(_xlpm.desc,_xlfn.XLOOKUP(E40,'Export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0" s="40" t="str">
        <f>IFERROR(_xlfn.LET(_xlpm.desc,_xlfn.XLOOKUP(E40,'Export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0" s="39" t="str">
        <f>IFERROR(_xlfn.LET(_xlpm.desc,_xlfn.XLOOKUP(E40,'Export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0" s="45" t="str">
        <f>IFERROR(_xlfn.LET(_xlpm.desc,_xlfn.XLOOKUP(E40,'Export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0" s="38" t="str">
        <f>IFERROR(_xlfn.LET(         _xlpm.desc, _xlfn.XLOOKUP(E40,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0" s="39" t="str">
        <f>IFERROR(_xlfn.LET(_xlpm.desc,_xlfn.XLOOKUP(E40,'Export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0" s="42" t="str">
        <f>IFERROR(_xlfn.LET(_xlpm.desc,_xlfn.XLOOKUP(E40,'Export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0" s="50" t="str">
        <f>IFERROR(_xlfn.LET(_xlpm.desc,_xlfn.XLOOKUP(E40,'Export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0" t="str">
        <f ca="1">IF(E40="","",TODAY()-DATEVALUE(LEFT(_xlfn.XLOOKUP(E40,'Export file'!$I:$I,'Export file'!$F:$F,""),10)))</f>
        <v/>
      </c>
    </row>
    <row r="41" spans="2:24" ht="21.95" customHeight="1" x14ac:dyDescent="0.2">
      <c r="B41" s="60"/>
      <c r="C41" s="105"/>
      <c r="D41" s="38"/>
      <c r="E41" s="39"/>
      <c r="F41" s="39"/>
      <c r="G41" s="63"/>
      <c r="H41" s="39" t="str">
        <f t="shared" si="0"/>
        <v/>
      </c>
      <c r="I41" s="39"/>
      <c r="J41" s="77" t="b">
        <v>0</v>
      </c>
      <c r="K41" s="78" t="b">
        <v>0</v>
      </c>
      <c r="L41" s="73"/>
      <c r="M41" s="38" t="str">
        <f>TRIM(IFERROR(_xlfn.LET(_xlpm.desc,_xlfn.XLOOKUP(E41,'Export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1" s="39" t="str">
        <f>IFERROR(_xlfn.LET(_xlpm.desc,_xlfn.XLOOKUP(E41,'Export file'!I:I,'Export file'!H:H,""),_xlpm.startLabel,"Account Number ",_xlpm.startPos,SEARCH(_xlpm.startLabel,_xlpm.desc)+LEN(_xlpm.startLabel),MID(_xlpm.desc,_xlpm.startPos,8)),"-")</f>
        <v>-</v>
      </c>
      <c r="O41" s="39" t="str">
        <f>IFERROR(_xlfn.LET(_xlpm.desc,_xlfn.XLOOKUP(E41,'Export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1" s="70" t="str">
        <f>IFERROR(_xlfn.LET(_xlpm.desc,_xlfn.XLOOKUP(E41,'Export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1" s="40" t="str">
        <f>IFERROR(_xlfn.LET(_xlpm.desc,_xlfn.XLOOKUP(E41,'Export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1" s="39" t="str">
        <f>IFERROR(_xlfn.LET(_xlpm.desc,_xlfn.XLOOKUP(E41,'Export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1" s="45" t="str">
        <f>IFERROR(_xlfn.LET(_xlpm.desc,_xlfn.XLOOKUP(E41,'Export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1" s="38" t="str">
        <f>IFERROR(_xlfn.LET(         _xlpm.desc, _xlfn.XLOOKUP(E41,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1" s="39" t="str">
        <f>IFERROR(_xlfn.LET(_xlpm.desc,_xlfn.XLOOKUP(E41,'Export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1" s="42" t="str">
        <f>IFERROR(_xlfn.LET(_xlpm.desc,_xlfn.XLOOKUP(E41,'Export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1" s="50" t="str">
        <f>IFERROR(_xlfn.LET(_xlpm.desc,_xlfn.XLOOKUP(E41,'Export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1" t="str">
        <f ca="1">IF(E41="","",TODAY()-DATEVALUE(LEFT(_xlfn.XLOOKUP(E41,'Export file'!$I:$I,'Export file'!$F:$F,""),10)))</f>
        <v/>
      </c>
    </row>
    <row r="42" spans="2:24" ht="21.95" customHeight="1" x14ac:dyDescent="0.2">
      <c r="B42" s="60"/>
      <c r="C42" s="105"/>
      <c r="D42" s="38"/>
      <c r="E42" s="39"/>
      <c r="F42" s="39"/>
      <c r="G42" s="63"/>
      <c r="H42" s="39" t="str">
        <f t="shared" si="0"/>
        <v/>
      </c>
      <c r="I42" s="39" t="s">
        <v>96</v>
      </c>
      <c r="J42" s="77" t="b">
        <v>0</v>
      </c>
      <c r="K42" s="78" t="b">
        <v>0</v>
      </c>
      <c r="L42" s="73"/>
      <c r="M42" s="38" t="str">
        <f>TRIM(IFERROR(_xlfn.LET(_xlpm.desc,_xlfn.XLOOKUP(E42,'Export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2" s="39" t="str">
        <f>IFERROR(_xlfn.LET(_xlpm.desc,_xlfn.XLOOKUP(E42,'Export file'!I:I,'Export file'!H:H,""),_xlpm.startLabel,"Account Number ",_xlpm.startPos,SEARCH(_xlpm.startLabel,_xlpm.desc)+LEN(_xlpm.startLabel),MID(_xlpm.desc,_xlpm.startPos,8)),"-")</f>
        <v>-</v>
      </c>
      <c r="O42" s="39" t="str">
        <f>IFERROR(_xlfn.LET(_xlpm.desc,_xlfn.XLOOKUP(E42,'Export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2" s="70" t="str">
        <f>IFERROR(_xlfn.LET(_xlpm.desc,_xlfn.XLOOKUP(E42,'Export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2" s="40" t="str">
        <f>IFERROR(_xlfn.LET(_xlpm.desc,_xlfn.XLOOKUP(E42,'Export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2" s="39" t="str">
        <f>IFERROR(_xlfn.LET(_xlpm.desc,_xlfn.XLOOKUP(E42,'Export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2" s="45" t="str">
        <f>IFERROR(_xlfn.LET(_xlpm.desc,_xlfn.XLOOKUP(E42,'Export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2" s="38" t="str">
        <f>IFERROR(_xlfn.LET(         _xlpm.desc, _xlfn.XLOOKUP(E42,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2" s="39" t="str">
        <f>IFERROR(_xlfn.LET(_xlpm.desc,_xlfn.XLOOKUP(E42,'Export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2" s="42" t="str">
        <f>IFERROR(_xlfn.LET(_xlpm.desc,_xlfn.XLOOKUP(E42,'Export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2" s="50" t="str">
        <f>IFERROR(_xlfn.LET(_xlpm.desc,_xlfn.XLOOKUP(E42,'Export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2" t="str">
        <f ca="1">IF(E42="","",TODAY()-DATEVALUE(LEFT(_xlfn.XLOOKUP(E42,'Export file'!$I:$I,'Export file'!$F:$F,""),10)))</f>
        <v/>
      </c>
    </row>
    <row r="43" spans="2:24" ht="21.95" customHeight="1" x14ac:dyDescent="0.2">
      <c r="B43" s="60"/>
      <c r="C43" s="105"/>
      <c r="D43" s="38"/>
      <c r="E43" s="39"/>
      <c r="F43" s="39"/>
      <c r="G43" s="63"/>
      <c r="H43" s="39" t="str">
        <f t="shared" si="0"/>
        <v/>
      </c>
      <c r="I43" s="39" t="s">
        <v>96</v>
      </c>
      <c r="J43" s="77" t="b">
        <v>0</v>
      </c>
      <c r="K43" s="78" t="b">
        <v>0</v>
      </c>
      <c r="L43" s="73"/>
      <c r="M43" s="38" t="str">
        <f>TRIM(IFERROR(_xlfn.LET(_xlpm.desc,_xlfn.XLOOKUP(E43,'Export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3" s="39" t="str">
        <f>IFERROR(_xlfn.LET(_xlpm.desc,_xlfn.XLOOKUP(E43,'Export file'!I:I,'Export file'!H:H,""),_xlpm.startLabel,"Account Number ",_xlpm.startPos,SEARCH(_xlpm.startLabel,_xlpm.desc)+LEN(_xlpm.startLabel),MID(_xlpm.desc,_xlpm.startPos,8)),"-")</f>
        <v>-</v>
      </c>
      <c r="O43" s="39" t="str">
        <f>IFERROR(_xlfn.LET(_xlpm.desc,_xlfn.XLOOKUP(E43,'Export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3" s="70" t="str">
        <f>IFERROR(_xlfn.LET(_xlpm.desc,_xlfn.XLOOKUP(E43,'Export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3" s="40" t="str">
        <f>IFERROR(_xlfn.LET(_xlpm.desc,_xlfn.XLOOKUP(E43,'Export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3" s="39" t="str">
        <f>IFERROR(_xlfn.LET(_xlpm.desc,_xlfn.XLOOKUP(E43,'Export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3" s="45" t="str">
        <f>IFERROR(_xlfn.LET(_xlpm.desc,_xlfn.XLOOKUP(E43,'Export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3" s="38" t="str">
        <f>IFERROR(_xlfn.LET(         _xlpm.desc, _xlfn.XLOOKUP(E43,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3" s="39" t="str">
        <f>IFERROR(_xlfn.LET(_xlpm.desc,_xlfn.XLOOKUP(E43,'Export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3" s="42" t="str">
        <f>IFERROR(_xlfn.LET(_xlpm.desc,_xlfn.XLOOKUP(E43,'Export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3" s="50" t="str">
        <f>IFERROR(_xlfn.LET(_xlpm.desc,_xlfn.XLOOKUP(E43,'Export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3" t="str">
        <f ca="1">IF(E43="","",TODAY()-DATEVALUE(LEFT(_xlfn.XLOOKUP(E43,'Export file'!$I:$I,'Export file'!$F:$F,""),10)))</f>
        <v/>
      </c>
    </row>
    <row r="44" spans="2:24" ht="21.95" customHeight="1" x14ac:dyDescent="0.2">
      <c r="B44" s="60"/>
      <c r="C44" s="105"/>
      <c r="D44" s="38"/>
      <c r="E44" s="39"/>
      <c r="F44" s="39"/>
      <c r="G44" s="63"/>
      <c r="H44" s="39" t="str">
        <f t="shared" si="0"/>
        <v/>
      </c>
      <c r="I44" s="39"/>
      <c r="J44" s="77" t="b">
        <v>0</v>
      </c>
      <c r="K44" s="78" t="b">
        <v>0</v>
      </c>
      <c r="L44" s="73"/>
      <c r="M44" s="38" t="str">
        <f>TRIM(IFERROR(_xlfn.LET(_xlpm.desc,_xlfn.XLOOKUP(E44,'Export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4" s="39" t="str">
        <f>IFERROR(_xlfn.LET(_xlpm.desc,_xlfn.XLOOKUP(E44,'Export file'!I:I,'Export file'!H:H,""),_xlpm.startLabel,"Account Number ",_xlpm.startPos,SEARCH(_xlpm.startLabel,_xlpm.desc)+LEN(_xlpm.startLabel),MID(_xlpm.desc,_xlpm.startPos,8)),"-")</f>
        <v>-</v>
      </c>
      <c r="O44" s="39" t="str">
        <f>IFERROR(_xlfn.LET(_xlpm.desc,_xlfn.XLOOKUP(E44,'Export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4" s="70" t="str">
        <f>IFERROR(_xlfn.LET(_xlpm.desc,_xlfn.XLOOKUP(E44,'Export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4" s="40" t="str">
        <f>IFERROR(_xlfn.LET(_xlpm.desc,_xlfn.XLOOKUP(E44,'Export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4" s="39" t="str">
        <f>IFERROR(_xlfn.LET(_xlpm.desc,_xlfn.XLOOKUP(E44,'Export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4" s="45" t="str">
        <f>IFERROR(_xlfn.LET(_xlpm.desc,_xlfn.XLOOKUP(E44,'Export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4" s="38" t="str">
        <f>IFERROR(_xlfn.LET(         _xlpm.desc, _xlfn.XLOOKUP(E44,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4" s="39" t="str">
        <f>IFERROR(_xlfn.LET(_xlpm.desc,_xlfn.XLOOKUP(E44,'Export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4" s="42" t="str">
        <f>IFERROR(_xlfn.LET(_xlpm.desc,_xlfn.XLOOKUP(E44,'Export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4" s="50" t="str">
        <f>IFERROR(_xlfn.LET(_xlpm.desc,_xlfn.XLOOKUP(E44,'Export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4" t="str">
        <f ca="1">IF(E44="","",TODAY()-DATEVALUE(LEFT(_xlfn.XLOOKUP(E44,'Export file'!$I:$I,'Export file'!$F:$F,""),10)))</f>
        <v/>
      </c>
    </row>
    <row r="45" spans="2:24" ht="21.95" customHeight="1" x14ac:dyDescent="0.2">
      <c r="B45" s="60"/>
      <c r="C45" s="105"/>
      <c r="D45" s="38"/>
      <c r="E45" s="39"/>
      <c r="F45" s="39"/>
      <c r="G45" s="63"/>
      <c r="H45" s="39" t="str">
        <f t="shared" si="0"/>
        <v/>
      </c>
      <c r="I45" s="39"/>
      <c r="J45" s="77" t="b">
        <v>0</v>
      </c>
      <c r="K45" s="78" t="b">
        <v>0</v>
      </c>
      <c r="L45" s="73"/>
      <c r="M45" s="38" t="str">
        <f>TRIM(IFERROR(_xlfn.LET(_xlpm.desc,_xlfn.XLOOKUP(E45,'Export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5" s="39" t="str">
        <f>IFERROR(_xlfn.LET(_xlpm.desc,_xlfn.XLOOKUP(E45,'Export file'!I:I,'Export file'!H:H,""),_xlpm.startLabel,"Account Number ",_xlpm.startPos,SEARCH(_xlpm.startLabel,_xlpm.desc)+LEN(_xlpm.startLabel),MID(_xlpm.desc,_xlpm.startPos,8)),"-")</f>
        <v>-</v>
      </c>
      <c r="O45" s="39" t="str">
        <f>IFERROR(_xlfn.LET(_xlpm.desc,_xlfn.XLOOKUP(E45,'Export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5" s="70" t="str">
        <f>IFERROR(_xlfn.LET(_xlpm.desc,_xlfn.XLOOKUP(E45,'Export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5" s="40" t="str">
        <f>IFERROR(_xlfn.LET(_xlpm.desc,_xlfn.XLOOKUP(E45,'Export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5" s="39" t="str">
        <f>IFERROR(_xlfn.LET(_xlpm.desc,_xlfn.XLOOKUP(E45,'Export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5" s="45" t="str">
        <f>IFERROR(_xlfn.LET(_xlpm.desc,_xlfn.XLOOKUP(E45,'Export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5" s="38" t="str">
        <f>IFERROR(_xlfn.LET(         _xlpm.desc, _xlfn.XLOOKUP(E45,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5" s="39" t="str">
        <f>IFERROR(_xlfn.LET(_xlpm.desc,_xlfn.XLOOKUP(E45,'Export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5" s="42" t="str">
        <f>IFERROR(_xlfn.LET(_xlpm.desc,_xlfn.XLOOKUP(E45,'Export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5" s="50" t="str">
        <f>IFERROR(_xlfn.LET(_xlpm.desc,_xlfn.XLOOKUP(E45,'Export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5" t="str">
        <f ca="1">IF(E45="","",TODAY()-DATEVALUE(LEFT(_xlfn.XLOOKUP(E45,'Export file'!$I:$I,'Export file'!$F:$F,""),10)))</f>
        <v/>
      </c>
    </row>
    <row r="46" spans="2:24" ht="21.95" customHeight="1" x14ac:dyDescent="0.2">
      <c r="B46" s="60"/>
      <c r="C46" s="105"/>
      <c r="D46" s="38"/>
      <c r="E46" s="39"/>
      <c r="F46" s="39"/>
      <c r="G46" s="63"/>
      <c r="H46" s="39" t="str">
        <f t="shared" si="0"/>
        <v/>
      </c>
      <c r="I46" s="39"/>
      <c r="J46" s="77" t="b">
        <v>0</v>
      </c>
      <c r="K46" s="78" t="b">
        <v>0</v>
      </c>
      <c r="L46" s="73"/>
      <c r="M46" s="38" t="str">
        <f>TRIM(IFERROR(_xlfn.LET(_xlpm.desc,_xlfn.XLOOKUP(E46,'Export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6" s="39" t="str">
        <f>IFERROR(_xlfn.LET(_xlpm.desc,_xlfn.XLOOKUP(E46,'Export file'!I:I,'Export file'!H:H,""),_xlpm.startLabel,"Account Number ",_xlpm.startPos,SEARCH(_xlpm.startLabel,_xlpm.desc)+LEN(_xlpm.startLabel),MID(_xlpm.desc,_xlpm.startPos,8)),"-")</f>
        <v>-</v>
      </c>
      <c r="O46" s="39" t="str">
        <f>IFERROR(_xlfn.LET(_xlpm.desc,_xlfn.XLOOKUP(E46,'Export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6" s="70" t="str">
        <f>IFERROR(_xlfn.LET(_xlpm.desc,_xlfn.XLOOKUP(E46,'Export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6" s="40" t="str">
        <f>IFERROR(_xlfn.LET(_xlpm.desc,_xlfn.XLOOKUP(E46,'Export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6" s="39" t="str">
        <f>IFERROR(_xlfn.LET(_xlpm.desc,_xlfn.XLOOKUP(E46,'Export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6" s="45" t="str">
        <f>IFERROR(_xlfn.LET(_xlpm.desc,_xlfn.XLOOKUP(E46,'Export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6" s="38" t="str">
        <f>IFERROR(_xlfn.LET(         _xlpm.desc, _xlfn.XLOOKUP(E46,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6" s="39" t="str">
        <f>IFERROR(_xlfn.LET(_xlpm.desc,_xlfn.XLOOKUP(E46,'Export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6" s="42" t="str">
        <f>IFERROR(_xlfn.LET(_xlpm.desc,_xlfn.XLOOKUP(E46,'Export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6" s="50" t="str">
        <f>IFERROR(_xlfn.LET(_xlpm.desc,_xlfn.XLOOKUP(E46,'Export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6" t="str">
        <f ca="1">IF(E46="","",TODAY()-DATEVALUE(LEFT(_xlfn.XLOOKUP(E46,'Export file'!$I:$I,'Export file'!$F:$F,""),10)))</f>
        <v/>
      </c>
    </row>
    <row r="47" spans="2:24" ht="21.95" customHeight="1" x14ac:dyDescent="0.2">
      <c r="B47" s="60"/>
      <c r="C47" s="105"/>
      <c r="D47" s="38"/>
      <c r="E47" s="39"/>
      <c r="F47" s="39"/>
      <c r="G47" s="63"/>
      <c r="H47" s="39" t="str">
        <f t="shared" si="0"/>
        <v/>
      </c>
      <c r="I47" s="39"/>
      <c r="J47" s="77" t="b">
        <v>0</v>
      </c>
      <c r="K47" s="78" t="b">
        <v>0</v>
      </c>
      <c r="L47" s="73"/>
      <c r="M47" s="38" t="str">
        <f>TRIM(IFERROR(_xlfn.LET(_xlpm.desc,_xlfn.XLOOKUP(E47,'Export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7" s="39" t="str">
        <f>IFERROR(_xlfn.LET(_xlpm.desc,_xlfn.XLOOKUP(E47,'Export file'!I:I,'Export file'!H:H,""),_xlpm.startLabel,"Account Number ",_xlpm.startPos,SEARCH(_xlpm.startLabel,_xlpm.desc)+LEN(_xlpm.startLabel),MID(_xlpm.desc,_xlpm.startPos,8)),"-")</f>
        <v>-</v>
      </c>
      <c r="O47" s="39" t="str">
        <f>IFERROR(_xlfn.LET(_xlpm.desc,_xlfn.XLOOKUP(E47,'Export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7" s="70" t="str">
        <f>IFERROR(_xlfn.LET(_xlpm.desc,_xlfn.XLOOKUP(E47,'Export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7" s="40" t="str">
        <f>IFERROR(_xlfn.LET(_xlpm.desc,_xlfn.XLOOKUP(E47,'Export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7" s="39" t="str">
        <f>IFERROR(_xlfn.LET(_xlpm.desc,_xlfn.XLOOKUP(E47,'Export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7" s="45" t="str">
        <f>IFERROR(_xlfn.LET(_xlpm.desc,_xlfn.XLOOKUP(E47,'Export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7" s="38" t="str">
        <f>IFERROR(_xlfn.LET(         _xlpm.desc, _xlfn.XLOOKUP(E47,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7" s="39" t="str">
        <f>IFERROR(_xlfn.LET(_xlpm.desc,_xlfn.XLOOKUP(E47,'Export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7" s="42" t="str">
        <f>IFERROR(_xlfn.LET(_xlpm.desc,_xlfn.XLOOKUP(E47,'Export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7" s="50" t="str">
        <f>IFERROR(_xlfn.LET(_xlpm.desc,_xlfn.XLOOKUP(E47,'Export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7" t="str">
        <f ca="1">IF(E47="","",TODAY()-DATEVALUE(LEFT(_xlfn.XLOOKUP(E47,'Export file'!$I:$I,'Export file'!$F:$F,""),10)))</f>
        <v/>
      </c>
    </row>
    <row r="48" spans="2:24" ht="21.95" customHeight="1" x14ac:dyDescent="0.2">
      <c r="B48" s="60"/>
      <c r="C48" s="105"/>
      <c r="D48" s="38"/>
      <c r="E48" s="39"/>
      <c r="F48" s="39"/>
      <c r="G48" s="63"/>
      <c r="H48" s="39" t="str">
        <f t="shared" si="0"/>
        <v/>
      </c>
      <c r="I48" s="39"/>
      <c r="J48" s="77" t="b">
        <v>0</v>
      </c>
      <c r="K48" s="78" t="b">
        <v>0</v>
      </c>
      <c r="L48" s="73"/>
      <c r="M48" s="38" t="str">
        <f>TRIM(IFERROR(_xlfn.LET(_xlpm.desc,_xlfn.XLOOKUP(E48,'Export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8" s="39" t="str">
        <f>IFERROR(_xlfn.LET(_xlpm.desc,_xlfn.XLOOKUP(E48,'Export file'!I:I,'Export file'!H:H,""),_xlpm.startLabel,"Account Number ",_xlpm.startPos,SEARCH(_xlpm.startLabel,_xlpm.desc)+LEN(_xlpm.startLabel),MID(_xlpm.desc,_xlpm.startPos,8)),"-")</f>
        <v>-</v>
      </c>
      <c r="O48" s="39" t="str">
        <f>IFERROR(_xlfn.LET(_xlpm.desc,_xlfn.XLOOKUP(E48,'Export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8" s="70" t="str">
        <f>IFERROR(_xlfn.LET(_xlpm.desc,_xlfn.XLOOKUP(E48,'Export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8" s="40" t="str">
        <f>IFERROR(_xlfn.LET(_xlpm.desc,_xlfn.XLOOKUP(E48,'Export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8" s="39" t="str">
        <f>IFERROR(_xlfn.LET(_xlpm.desc,_xlfn.XLOOKUP(E48,'Export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8" s="45" t="str">
        <f>IFERROR(_xlfn.LET(_xlpm.desc,_xlfn.XLOOKUP(E48,'Export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8" s="38" t="str">
        <f>IFERROR(_xlfn.LET(         _xlpm.desc, _xlfn.XLOOKUP(E48,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8" s="39" t="str">
        <f>IFERROR(_xlfn.LET(_xlpm.desc,_xlfn.XLOOKUP(E48,'Export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8" s="42" t="str">
        <f>IFERROR(_xlfn.LET(_xlpm.desc,_xlfn.XLOOKUP(E48,'Export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8" s="50" t="str">
        <f>IFERROR(_xlfn.LET(_xlpm.desc,_xlfn.XLOOKUP(E48,'Export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8" t="str">
        <f ca="1">IF(E48="","",TODAY()-DATEVALUE(LEFT(_xlfn.XLOOKUP(E48,'Export file'!$I:$I,'Export file'!$F:$F,""),10)))</f>
        <v/>
      </c>
    </row>
    <row r="49" spans="2:24" ht="21.95" customHeight="1" x14ac:dyDescent="0.2">
      <c r="B49" s="60"/>
      <c r="C49" s="105"/>
      <c r="D49" s="38"/>
      <c r="E49" s="39"/>
      <c r="F49" s="39"/>
      <c r="G49" s="63"/>
      <c r="H49" s="39" t="str">
        <f t="shared" si="0"/>
        <v/>
      </c>
      <c r="I49" s="39"/>
      <c r="J49" s="77" t="b">
        <v>0</v>
      </c>
      <c r="K49" s="78" t="b">
        <v>0</v>
      </c>
      <c r="L49" s="73"/>
      <c r="M49" s="38" t="str">
        <f>TRIM(IFERROR(_xlfn.LET(_xlpm.desc,_xlfn.XLOOKUP(E49,'Export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9" s="39" t="str">
        <f>IFERROR(_xlfn.LET(_xlpm.desc,_xlfn.XLOOKUP(E49,'Export file'!I:I,'Export file'!H:H,""),_xlpm.startLabel,"Account Number ",_xlpm.startPos,SEARCH(_xlpm.startLabel,_xlpm.desc)+LEN(_xlpm.startLabel),MID(_xlpm.desc,_xlpm.startPos,8)),"-")</f>
        <v>-</v>
      </c>
      <c r="O49" s="39" t="str">
        <f>IFERROR(_xlfn.LET(_xlpm.desc,_xlfn.XLOOKUP(E49,'Export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9" s="70" t="str">
        <f>IFERROR(_xlfn.LET(_xlpm.desc,_xlfn.XLOOKUP(E49,'Export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9" s="40" t="str">
        <f>IFERROR(_xlfn.LET(_xlpm.desc,_xlfn.XLOOKUP(E49,'Export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9" s="39" t="str">
        <f>IFERROR(_xlfn.LET(_xlpm.desc,_xlfn.XLOOKUP(E49,'Export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9" s="45" t="str">
        <f>IFERROR(_xlfn.LET(_xlpm.desc,_xlfn.XLOOKUP(E49,'Export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9" s="38" t="str">
        <f>IFERROR(_xlfn.LET(         _xlpm.desc, _xlfn.XLOOKUP(E49,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9" s="39" t="str">
        <f>IFERROR(_xlfn.LET(_xlpm.desc,_xlfn.XLOOKUP(E49,'Export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9" s="42" t="str">
        <f>IFERROR(_xlfn.LET(_xlpm.desc,_xlfn.XLOOKUP(E49,'Export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9" s="50" t="str">
        <f>IFERROR(_xlfn.LET(_xlpm.desc,_xlfn.XLOOKUP(E49,'Export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9" t="str">
        <f ca="1">IF(E49="","",TODAY()-DATEVALUE(LEFT(_xlfn.XLOOKUP(E49,'Export file'!$I:$I,'Export file'!$F:$F,""),10)))</f>
        <v/>
      </c>
    </row>
    <row r="50" spans="2:24" ht="21.95" customHeight="1" x14ac:dyDescent="0.2">
      <c r="B50" s="60"/>
      <c r="C50" s="105"/>
      <c r="D50" s="38"/>
      <c r="E50" s="39"/>
      <c r="F50" s="39"/>
      <c r="G50" s="63"/>
      <c r="H50" s="39" t="str">
        <f t="shared" si="0"/>
        <v/>
      </c>
      <c r="I50" s="39"/>
      <c r="J50" s="77" t="b">
        <v>0</v>
      </c>
      <c r="K50" s="78" t="b">
        <v>0</v>
      </c>
      <c r="L50" s="73"/>
      <c r="M50" s="38" t="str">
        <f>TRIM(IFERROR(_xlfn.LET(_xlpm.desc,_xlfn.XLOOKUP(E50,'Export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50" s="39" t="str">
        <f>IFERROR(_xlfn.LET(_xlpm.desc,_xlfn.XLOOKUP(E50,'Export file'!I:I,'Export file'!H:H,""),_xlpm.startLabel,"Account Number ",_xlpm.startPos,SEARCH(_xlpm.startLabel,_xlpm.desc)+LEN(_xlpm.startLabel),MID(_xlpm.desc,_xlpm.startPos,8)),"-")</f>
        <v>-</v>
      </c>
      <c r="O50" s="39" t="str">
        <f>IFERROR(_xlfn.LET(_xlpm.desc,_xlfn.XLOOKUP(E50,'Export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50" s="70" t="str">
        <f>IFERROR(_xlfn.LET(_xlpm.desc,_xlfn.XLOOKUP(E50,'Export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50" s="40" t="str">
        <f>IFERROR(_xlfn.LET(_xlpm.desc,_xlfn.XLOOKUP(E50,'Export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50" s="39" t="str">
        <f>IFERROR(_xlfn.LET(_xlpm.desc,_xlfn.XLOOKUP(E50,'Export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50" s="45" t="str">
        <f>IFERROR(_xlfn.LET(_xlpm.desc,_xlfn.XLOOKUP(E50,'Export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50" s="38" t="str">
        <f>IFERROR(_xlfn.LET(         _xlpm.desc, _xlfn.XLOOKUP(E50,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50" s="39" t="str">
        <f>IFERROR(_xlfn.LET(_xlpm.desc,_xlfn.XLOOKUP(E50,'Export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50" s="42" t="str">
        <f>IFERROR(_xlfn.LET(_xlpm.desc,_xlfn.XLOOKUP(E50,'Export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50" s="50" t="str">
        <f>IFERROR(_xlfn.LET(_xlpm.desc,_xlfn.XLOOKUP(E50,'Export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50" t="str">
        <f ca="1">IF(E50="","",TODAY()-DATEVALUE(LEFT(_xlfn.XLOOKUP(E50,'Export file'!$I:$I,'Export file'!$F:$F,""),10)))</f>
        <v/>
      </c>
    </row>
    <row r="51" spans="2:24" ht="21.95" customHeight="1" x14ac:dyDescent="0.2">
      <c r="B51" s="60"/>
      <c r="C51" s="105"/>
      <c r="D51" s="38"/>
      <c r="E51" s="39"/>
      <c r="F51" s="39"/>
      <c r="G51" s="63"/>
      <c r="H51" s="39" t="str">
        <f t="shared" si="0"/>
        <v/>
      </c>
      <c r="I51" s="39"/>
      <c r="J51" s="77" t="b">
        <v>0</v>
      </c>
      <c r="K51" s="78" t="b">
        <v>0</v>
      </c>
      <c r="L51" s="73"/>
      <c r="M51" s="38" t="str">
        <f>TRIM(IFERROR(_xlfn.LET(_xlpm.desc,_xlfn.XLOOKUP(E51,'Export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51" s="39" t="str">
        <f>IFERROR(_xlfn.LET(_xlpm.desc,_xlfn.XLOOKUP(E51,'Export file'!I:I,'Export file'!H:H,""),_xlpm.startLabel,"Account Number ",_xlpm.startPos,SEARCH(_xlpm.startLabel,_xlpm.desc)+LEN(_xlpm.startLabel),MID(_xlpm.desc,_xlpm.startPos,8)),"-")</f>
        <v>-</v>
      </c>
      <c r="O51" s="39" t="str">
        <f>IFERROR(_xlfn.LET(_xlpm.desc,_xlfn.XLOOKUP(E51,'Export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51" s="70" t="str">
        <f>IFERROR(_xlfn.LET(_xlpm.desc,_xlfn.XLOOKUP(E51,'Export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51" s="40" t="str">
        <f>IFERROR(_xlfn.LET(_xlpm.desc,_xlfn.XLOOKUP(E51,'Export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51" s="39" t="str">
        <f>IFERROR(_xlfn.LET(_xlpm.desc,_xlfn.XLOOKUP(E51,'Export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51" s="45" t="str">
        <f>IFERROR(_xlfn.LET(_xlpm.desc,_xlfn.XLOOKUP(E51,'Export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51" s="38" t="str">
        <f>IFERROR(_xlfn.LET(         _xlpm.desc, _xlfn.XLOOKUP(E51,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51" s="39" t="str">
        <f>IFERROR(_xlfn.LET(_xlpm.desc,_xlfn.XLOOKUP(E51,'Export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51" s="42" t="str">
        <f>IFERROR(_xlfn.LET(_xlpm.desc,_xlfn.XLOOKUP(E51,'Export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51" s="50" t="str">
        <f>IFERROR(_xlfn.LET(_xlpm.desc,_xlfn.XLOOKUP(E51,'Export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51" t="str">
        <f ca="1">IF(E51="","",TODAY()-DATEVALUE(LEFT(_xlfn.XLOOKUP(E51,'Export file'!$I:$I,'Export file'!$F:$F,""),10)))</f>
        <v/>
      </c>
    </row>
    <row r="52" spans="2:24" ht="21.95" customHeight="1" x14ac:dyDescent="0.2">
      <c r="B52" s="60"/>
      <c r="C52" s="105"/>
      <c r="D52" s="38"/>
      <c r="E52" s="39"/>
      <c r="F52" s="39"/>
      <c r="G52" s="63"/>
      <c r="H52" s="39" t="str">
        <f t="shared" si="0"/>
        <v/>
      </c>
      <c r="I52" s="39"/>
      <c r="J52" s="77" t="b">
        <v>0</v>
      </c>
      <c r="K52" s="78" t="b">
        <v>0</v>
      </c>
      <c r="L52" s="73"/>
      <c r="M52" s="38" t="str">
        <f>TRIM(IFERROR(_xlfn.LET(_xlpm.desc,_xlfn.XLOOKUP(E52,'Export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52" s="39" t="str">
        <f>IFERROR(_xlfn.LET(_xlpm.desc,_xlfn.XLOOKUP(E52,'Export file'!I:I,'Export file'!H:H,""),_xlpm.startLabel,"Account Number ",_xlpm.startPos,SEARCH(_xlpm.startLabel,_xlpm.desc)+LEN(_xlpm.startLabel),MID(_xlpm.desc,_xlpm.startPos,8)),"-")</f>
        <v>-</v>
      </c>
      <c r="O52" s="39" t="str">
        <f>IFERROR(_xlfn.LET(_xlpm.desc,_xlfn.XLOOKUP(E52,'Export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52" s="70" t="str">
        <f>IFERROR(_xlfn.LET(_xlpm.desc,_xlfn.XLOOKUP(E52,'Export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52" s="40" t="str">
        <f>IFERROR(_xlfn.LET(_xlpm.desc,_xlfn.XLOOKUP(E52,'Export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52" s="39" t="str">
        <f>IFERROR(_xlfn.LET(_xlpm.desc,_xlfn.XLOOKUP(E52,'Export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52" s="45" t="str">
        <f>IFERROR(_xlfn.LET(_xlpm.desc,_xlfn.XLOOKUP(E52,'Export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52" s="38" t="str">
        <f>IFERROR(_xlfn.LET(         _xlpm.desc, _xlfn.XLOOKUP(E52,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52" s="39" t="str">
        <f>IFERROR(_xlfn.LET(_xlpm.desc,_xlfn.XLOOKUP(E52,'Export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52" s="42" t="str">
        <f>IFERROR(_xlfn.LET(_xlpm.desc,_xlfn.XLOOKUP(E52,'Export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52" s="50" t="str">
        <f>IFERROR(_xlfn.LET(_xlpm.desc,_xlfn.XLOOKUP(E52,'Export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52" t="str">
        <f ca="1">IF(E52="","",TODAY()-DATEVALUE(LEFT(_xlfn.XLOOKUP(E52,'Export file'!$I:$I,'Export file'!$F:$F,""),10)))</f>
        <v/>
      </c>
    </row>
    <row r="53" spans="2:24" ht="21.95" customHeight="1" x14ac:dyDescent="0.2">
      <c r="B53" s="60"/>
      <c r="C53" s="105"/>
      <c r="D53" s="38"/>
      <c r="E53" s="39"/>
      <c r="F53" s="39"/>
      <c r="G53" s="63"/>
      <c r="H53" s="39" t="str">
        <f t="shared" si="0"/>
        <v/>
      </c>
      <c r="I53" s="39"/>
      <c r="J53" s="77" t="b">
        <v>0</v>
      </c>
      <c r="K53" s="78" t="b">
        <v>0</v>
      </c>
      <c r="L53" s="73"/>
      <c r="M53" s="38" t="str">
        <f>TRIM(IFERROR(_xlfn.LET(_xlpm.desc,_xlfn.XLOOKUP(E53,'Export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53" s="39" t="str">
        <f>IFERROR(_xlfn.LET(_xlpm.desc,_xlfn.XLOOKUP(E53,'Export file'!I:I,'Export file'!H:H,""),_xlpm.startLabel,"Account Number ",_xlpm.startPos,SEARCH(_xlpm.startLabel,_xlpm.desc)+LEN(_xlpm.startLabel),MID(_xlpm.desc,_xlpm.startPos,8)),"-")</f>
        <v>-</v>
      </c>
      <c r="O53" s="39" t="str">
        <f>IFERROR(_xlfn.LET(_xlpm.desc,_xlfn.XLOOKUP(E53,'Export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53" s="70" t="str">
        <f>IFERROR(_xlfn.LET(_xlpm.desc,_xlfn.XLOOKUP(E53,'Export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53" s="40" t="str">
        <f>IFERROR(_xlfn.LET(_xlpm.desc,_xlfn.XLOOKUP(E53,'Export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53" s="39" t="str">
        <f>IFERROR(_xlfn.LET(_xlpm.desc,_xlfn.XLOOKUP(E53,'Export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53" s="45" t="str">
        <f>IFERROR(_xlfn.LET(_xlpm.desc,_xlfn.XLOOKUP(E53,'Export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53" s="38" t="str">
        <f>IFERROR(_xlfn.LET(         _xlpm.desc, _xlfn.XLOOKUP(E53,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53" s="39" t="str">
        <f>IFERROR(_xlfn.LET(_xlpm.desc,_xlfn.XLOOKUP(E53,'Export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53" s="42" t="str">
        <f>IFERROR(_xlfn.LET(_xlpm.desc,_xlfn.XLOOKUP(E53,'Export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53" s="50" t="str">
        <f>IFERROR(_xlfn.LET(_xlpm.desc,_xlfn.XLOOKUP(E53,'Export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53" t="str">
        <f ca="1">IF(E53="","",TODAY()-DATEVALUE(LEFT(_xlfn.XLOOKUP(E53,'Export file'!$I:$I,'Export file'!$F:$F,""),10)))</f>
        <v/>
      </c>
    </row>
    <row r="54" spans="2:24" ht="21.95" customHeight="1" x14ac:dyDescent="0.2">
      <c r="B54" s="60"/>
      <c r="C54" s="105"/>
      <c r="D54" s="38"/>
      <c r="E54" s="39"/>
      <c r="F54" s="39"/>
      <c r="G54" s="63"/>
      <c r="H54" s="39" t="str">
        <f t="shared" si="0"/>
        <v/>
      </c>
      <c r="I54" s="39"/>
      <c r="J54" s="77" t="b">
        <v>0</v>
      </c>
      <c r="K54" s="78" t="b">
        <v>0</v>
      </c>
      <c r="L54" s="73"/>
      <c r="M54" s="38" t="str">
        <f>TRIM(IFERROR(_xlfn.LET(_xlpm.desc,_xlfn.XLOOKUP(E54,'Export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54" s="39" t="str">
        <f>IFERROR(_xlfn.LET(_xlpm.desc,_xlfn.XLOOKUP(E54,'Export file'!I:I,'Export file'!H:H,""),_xlpm.startLabel,"Account Number ",_xlpm.startPos,SEARCH(_xlpm.startLabel,_xlpm.desc)+LEN(_xlpm.startLabel),MID(_xlpm.desc,_xlpm.startPos,8)),"-")</f>
        <v>-</v>
      </c>
      <c r="O54" s="39" t="str">
        <f>IFERROR(_xlfn.LET(_xlpm.desc,_xlfn.XLOOKUP(E54,'Export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54" s="70" t="str">
        <f>IFERROR(_xlfn.LET(_xlpm.desc,_xlfn.XLOOKUP(E54,'Export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54" s="40" t="str">
        <f>IFERROR(_xlfn.LET(_xlpm.desc,_xlfn.XLOOKUP(E54,'Export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54" s="39" t="str">
        <f>IFERROR(_xlfn.LET(_xlpm.desc,_xlfn.XLOOKUP(E54,'Export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54" s="45" t="str">
        <f>IFERROR(_xlfn.LET(_xlpm.desc,_xlfn.XLOOKUP(E54,'Export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54" s="38" t="str">
        <f>IFERROR(_xlfn.LET(         _xlpm.desc, _xlfn.XLOOKUP(E54,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54" s="39" t="str">
        <f>IFERROR(_xlfn.LET(_xlpm.desc,_xlfn.XLOOKUP(E54,'Export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54" s="42" t="str">
        <f>IFERROR(_xlfn.LET(_xlpm.desc,_xlfn.XLOOKUP(E54,'Export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54" s="50" t="str">
        <f>IFERROR(_xlfn.LET(_xlpm.desc,_xlfn.XLOOKUP(E54,'Export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54" t="str">
        <f ca="1">IF(E54="","",TODAY()-DATEVALUE(LEFT(_xlfn.XLOOKUP(E54,'Export file'!$I:$I,'Export file'!$F:$F,""),10)))</f>
        <v/>
      </c>
    </row>
    <row r="55" spans="2:24" ht="21.95" customHeight="1" x14ac:dyDescent="0.2">
      <c r="B55" s="60"/>
      <c r="C55" s="105"/>
      <c r="D55" s="38"/>
      <c r="E55" s="39"/>
      <c r="F55" s="39"/>
      <c r="G55" s="63"/>
      <c r="H55" s="39" t="str">
        <f t="shared" si="0"/>
        <v/>
      </c>
      <c r="I55" s="39"/>
      <c r="J55" s="77" t="b">
        <v>0</v>
      </c>
      <c r="K55" s="78" t="b">
        <v>0</v>
      </c>
      <c r="L55" s="73"/>
      <c r="M55" s="38" t="str">
        <f>TRIM(IFERROR(_xlfn.LET(_xlpm.desc,_xlfn.XLOOKUP(E55,'Export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55" s="39" t="str">
        <f>IFERROR(_xlfn.LET(_xlpm.desc,_xlfn.XLOOKUP(E55,'Export file'!I:I,'Export file'!H:H,""),_xlpm.startLabel,"Account Number ",_xlpm.startPos,SEARCH(_xlpm.startLabel,_xlpm.desc)+LEN(_xlpm.startLabel),MID(_xlpm.desc,_xlpm.startPos,8)),"-")</f>
        <v>-</v>
      </c>
      <c r="O55" s="39" t="str">
        <f>IFERROR(_xlfn.LET(_xlpm.desc,_xlfn.XLOOKUP(E55,'Export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55" s="70" t="str">
        <f>IFERROR(_xlfn.LET(_xlpm.desc,_xlfn.XLOOKUP(E55,'Export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55" s="40" t="str">
        <f>IFERROR(_xlfn.LET(_xlpm.desc,_xlfn.XLOOKUP(E55,'Export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55" s="39" t="str">
        <f>IFERROR(_xlfn.LET(_xlpm.desc,_xlfn.XLOOKUP(E55,'Export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55" s="45" t="str">
        <f>IFERROR(_xlfn.LET(_xlpm.desc,_xlfn.XLOOKUP(E55,'Export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55" s="38" t="str">
        <f>IFERROR(_xlfn.LET(         _xlpm.desc, _xlfn.XLOOKUP(E55,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55" s="39" t="str">
        <f>IFERROR(_xlfn.LET(_xlpm.desc,_xlfn.XLOOKUP(E55,'Export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55" s="42" t="str">
        <f>IFERROR(_xlfn.LET(_xlpm.desc,_xlfn.XLOOKUP(E55,'Export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55" s="50" t="str">
        <f>IFERROR(_xlfn.LET(_xlpm.desc,_xlfn.XLOOKUP(E55,'Export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55" t="str">
        <f ca="1">IF(E55="","",TODAY()-DATEVALUE(LEFT(_xlfn.XLOOKUP(E55,'Export file'!$I:$I,'Export file'!$F:$F,""),10)))</f>
        <v/>
      </c>
    </row>
    <row r="56" spans="2:24" ht="21.95" customHeight="1" x14ac:dyDescent="0.2">
      <c r="B56" s="60"/>
      <c r="C56" s="105"/>
      <c r="D56" s="38"/>
      <c r="E56" s="39"/>
      <c r="F56" s="39"/>
      <c r="G56" s="63"/>
      <c r="H56" s="39" t="str">
        <f t="shared" si="0"/>
        <v/>
      </c>
      <c r="I56" s="39"/>
      <c r="J56" s="77" t="b">
        <v>0</v>
      </c>
      <c r="K56" s="78" t="b">
        <v>0</v>
      </c>
      <c r="L56" s="73"/>
      <c r="M56" s="38" t="str">
        <f>TRIM(IFERROR(_xlfn.LET(_xlpm.desc,_xlfn.XLOOKUP(E56,'Export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56" s="39" t="str">
        <f>IFERROR(_xlfn.LET(_xlpm.desc,_xlfn.XLOOKUP(E56,'Export file'!I:I,'Export file'!H:H,""),_xlpm.startLabel,"Account Number ",_xlpm.startPos,SEARCH(_xlpm.startLabel,_xlpm.desc)+LEN(_xlpm.startLabel),MID(_xlpm.desc,_xlpm.startPos,8)),"-")</f>
        <v>-</v>
      </c>
      <c r="O56" s="39" t="str">
        <f>IFERROR(_xlfn.LET(_xlpm.desc,_xlfn.XLOOKUP(E56,'Export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56" s="70" t="str">
        <f>IFERROR(_xlfn.LET(_xlpm.desc,_xlfn.XLOOKUP(E56,'Export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56" s="40" t="str">
        <f>IFERROR(_xlfn.LET(_xlpm.desc,_xlfn.XLOOKUP(E56,'Export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56" s="39" t="str">
        <f>IFERROR(_xlfn.LET(_xlpm.desc,_xlfn.XLOOKUP(E56,'Export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56" s="45" t="str">
        <f>IFERROR(_xlfn.LET(_xlpm.desc,_xlfn.XLOOKUP(E56,'Export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56" s="38" t="str">
        <f>IFERROR(_xlfn.LET(         _xlpm.desc, _xlfn.XLOOKUP(E56,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56" s="39" t="str">
        <f>IFERROR(_xlfn.LET(_xlpm.desc,_xlfn.XLOOKUP(E56,'Export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56" s="42" t="str">
        <f>IFERROR(_xlfn.LET(_xlpm.desc,_xlfn.XLOOKUP(E56,'Export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56" s="50" t="str">
        <f>IFERROR(_xlfn.LET(_xlpm.desc,_xlfn.XLOOKUP(E56,'Export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56" t="str">
        <f ca="1">IF(E56="","",TODAY()-DATEVALUE(LEFT(_xlfn.XLOOKUP(E56,'Export file'!$I:$I,'Export file'!$F:$F,""),10)))</f>
        <v/>
      </c>
    </row>
    <row r="57" spans="2:24" ht="21.95" customHeight="1" x14ac:dyDescent="0.2">
      <c r="B57" s="60"/>
      <c r="C57" s="105"/>
      <c r="D57" s="38"/>
      <c r="E57" s="39"/>
      <c r="F57" s="39"/>
      <c r="G57" s="63"/>
      <c r="H57" s="39" t="str">
        <f t="shared" si="0"/>
        <v/>
      </c>
      <c r="I57" s="39"/>
      <c r="J57" s="77" t="b">
        <v>0</v>
      </c>
      <c r="K57" s="78" t="b">
        <v>0</v>
      </c>
      <c r="L57" s="73"/>
      <c r="M57" s="38" t="str">
        <f>TRIM(IFERROR(_xlfn.LET(_xlpm.desc,_xlfn.XLOOKUP(E57,'Export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57" s="39" t="str">
        <f>IFERROR(_xlfn.LET(_xlpm.desc,_xlfn.XLOOKUP(E57,'Export file'!I:I,'Export file'!H:H,""),_xlpm.startLabel,"Account Number ",_xlpm.startPos,SEARCH(_xlpm.startLabel,_xlpm.desc)+LEN(_xlpm.startLabel),MID(_xlpm.desc,_xlpm.startPos,8)),"-")</f>
        <v>-</v>
      </c>
      <c r="O57" s="39" t="str">
        <f>IFERROR(_xlfn.LET(_xlpm.desc,_xlfn.XLOOKUP(E57,'Export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57" s="70" t="str">
        <f>IFERROR(_xlfn.LET(_xlpm.desc,_xlfn.XLOOKUP(E57,'Export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57" s="40" t="str">
        <f>IFERROR(_xlfn.LET(_xlpm.desc,_xlfn.XLOOKUP(E57,'Export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57" s="39" t="str">
        <f>IFERROR(_xlfn.LET(_xlpm.desc,_xlfn.XLOOKUP(E57,'Export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57" s="45" t="str">
        <f>IFERROR(_xlfn.LET(_xlpm.desc,_xlfn.XLOOKUP(E57,'Export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57" s="38" t="str">
        <f>IFERROR(_xlfn.LET(         _xlpm.desc, _xlfn.XLOOKUP(E57,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57" s="39" t="str">
        <f>IFERROR(_xlfn.LET(_xlpm.desc,_xlfn.XLOOKUP(E57,'Export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57" s="42" t="str">
        <f>IFERROR(_xlfn.LET(_xlpm.desc,_xlfn.XLOOKUP(E57,'Export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57" s="50" t="str">
        <f>IFERROR(_xlfn.LET(_xlpm.desc,_xlfn.XLOOKUP(E57,'Export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57" t="str">
        <f ca="1">IF(E57="","",TODAY()-DATEVALUE(LEFT(_xlfn.XLOOKUP(E57,'Export file'!$I:$I,'Export file'!$F:$F,""),10)))</f>
        <v/>
      </c>
    </row>
    <row r="58" spans="2:24" ht="21.95" customHeight="1" x14ac:dyDescent="0.2">
      <c r="B58" s="60"/>
      <c r="C58" s="105"/>
      <c r="D58" s="38"/>
      <c r="E58" s="39"/>
      <c r="F58" s="39"/>
      <c r="G58" s="63"/>
      <c r="H58" s="39" t="str">
        <f t="shared" si="0"/>
        <v/>
      </c>
      <c r="I58" s="39"/>
      <c r="J58" s="77" t="b">
        <v>0</v>
      </c>
      <c r="K58" s="78" t="b">
        <v>0</v>
      </c>
      <c r="L58" s="73"/>
      <c r="M58" s="38" t="str">
        <f>TRIM(IFERROR(_xlfn.LET(_xlpm.desc,_xlfn.XLOOKUP(E58,'Export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58" s="39" t="str">
        <f>IFERROR(_xlfn.LET(_xlpm.desc,_xlfn.XLOOKUP(E58,'Export file'!I:I,'Export file'!H:H,""),_xlpm.startLabel,"Account Number ",_xlpm.startPos,SEARCH(_xlpm.startLabel,_xlpm.desc)+LEN(_xlpm.startLabel),MID(_xlpm.desc,_xlpm.startPos,8)),"-")</f>
        <v>-</v>
      </c>
      <c r="O58" s="39" t="str">
        <f>IFERROR(_xlfn.LET(_xlpm.desc,_xlfn.XLOOKUP(E58,'Export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58" s="70" t="str">
        <f>IFERROR(_xlfn.LET(_xlpm.desc,_xlfn.XLOOKUP(E58,'Export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58" s="40" t="str">
        <f>IFERROR(_xlfn.LET(_xlpm.desc,_xlfn.XLOOKUP(E58,'Export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58" s="39" t="str">
        <f>IFERROR(_xlfn.LET(_xlpm.desc,_xlfn.XLOOKUP(E58,'Export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58" s="45" t="str">
        <f>IFERROR(_xlfn.LET(_xlpm.desc,_xlfn.XLOOKUP(E58,'Export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58" s="38" t="str">
        <f>IFERROR(_xlfn.LET(         _xlpm.desc, _xlfn.XLOOKUP(E58,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58" s="39" t="str">
        <f>IFERROR(_xlfn.LET(_xlpm.desc,_xlfn.XLOOKUP(E58,'Export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58" s="42" t="str">
        <f>IFERROR(_xlfn.LET(_xlpm.desc,_xlfn.XLOOKUP(E58,'Export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58" s="50" t="str">
        <f>IFERROR(_xlfn.LET(_xlpm.desc,_xlfn.XLOOKUP(E58,'Export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58" t="str">
        <f ca="1">IF(E58="","",TODAY()-DATEVALUE(LEFT(_xlfn.XLOOKUP(E58,'Export file'!$I:$I,'Export file'!$F:$F,""),10)))</f>
        <v/>
      </c>
    </row>
    <row r="59" spans="2:24" ht="21.95" customHeight="1" x14ac:dyDescent="0.2">
      <c r="B59" s="60"/>
      <c r="C59" s="105"/>
      <c r="D59" s="38"/>
      <c r="E59" s="39"/>
      <c r="F59" s="39"/>
      <c r="G59" s="63"/>
      <c r="H59" s="39" t="str">
        <f t="shared" si="0"/>
        <v/>
      </c>
      <c r="I59" s="39"/>
      <c r="J59" s="77" t="b">
        <v>0</v>
      </c>
      <c r="K59" s="78" t="b">
        <v>0</v>
      </c>
      <c r="L59" s="73"/>
      <c r="M59" s="38" t="str">
        <f>TRIM(IFERROR(_xlfn.LET(_xlpm.desc,_xlfn.XLOOKUP(E59,'Export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59" s="39" t="str">
        <f>IFERROR(_xlfn.LET(_xlpm.desc,_xlfn.XLOOKUP(E59,'Export file'!I:I,'Export file'!H:H,""),_xlpm.startLabel,"Account Number ",_xlpm.startPos,SEARCH(_xlpm.startLabel,_xlpm.desc)+LEN(_xlpm.startLabel),MID(_xlpm.desc,_xlpm.startPos,8)),"-")</f>
        <v>-</v>
      </c>
      <c r="O59" s="39" t="str">
        <f>IFERROR(_xlfn.LET(_xlpm.desc,_xlfn.XLOOKUP(E59,'Export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59" s="70" t="str">
        <f>IFERROR(_xlfn.LET(_xlpm.desc,_xlfn.XLOOKUP(E59,'Export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59" s="40" t="str">
        <f>IFERROR(_xlfn.LET(_xlpm.desc,_xlfn.XLOOKUP(E59,'Export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59" s="39" t="str">
        <f>IFERROR(_xlfn.LET(_xlpm.desc,_xlfn.XLOOKUP(E59,'Export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59" s="45" t="str">
        <f>IFERROR(_xlfn.LET(_xlpm.desc,_xlfn.XLOOKUP(E59,'Export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59" s="38" t="str">
        <f>IFERROR(_xlfn.LET(         _xlpm.desc, _xlfn.XLOOKUP(E59,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59" s="39" t="str">
        <f>IFERROR(_xlfn.LET(_xlpm.desc,_xlfn.XLOOKUP(E59,'Export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59" s="42" t="str">
        <f>IFERROR(_xlfn.LET(_xlpm.desc,_xlfn.XLOOKUP(E59,'Export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59" s="50" t="str">
        <f>IFERROR(_xlfn.LET(_xlpm.desc,_xlfn.XLOOKUP(E59,'Export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59" t="str">
        <f ca="1">IF(E59="","",TODAY()-DATEVALUE(LEFT(_xlfn.XLOOKUP(E59,'Export file'!$I:$I,'Export file'!$F:$F,""),10)))</f>
        <v/>
      </c>
    </row>
    <row r="60" spans="2:24" ht="21.95" customHeight="1" x14ac:dyDescent="0.2">
      <c r="B60" s="60"/>
      <c r="C60" s="105"/>
      <c r="D60" s="38"/>
      <c r="E60" s="39"/>
      <c r="F60" s="39"/>
      <c r="G60" s="63"/>
      <c r="H60" s="39" t="str">
        <f t="shared" si="0"/>
        <v/>
      </c>
      <c r="I60" s="39"/>
      <c r="J60" s="77" t="b">
        <v>0</v>
      </c>
      <c r="K60" s="78" t="b">
        <v>0</v>
      </c>
      <c r="L60" s="73"/>
      <c r="M60" s="38" t="str">
        <f>TRIM(IFERROR(_xlfn.LET(_xlpm.desc,_xlfn.XLOOKUP(E60,'Export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60" s="39" t="str">
        <f>IFERROR(_xlfn.LET(_xlpm.desc,_xlfn.XLOOKUP(E60,'Export file'!I:I,'Export file'!H:H,""),_xlpm.startLabel,"Account Number ",_xlpm.startPos,SEARCH(_xlpm.startLabel,_xlpm.desc)+LEN(_xlpm.startLabel),MID(_xlpm.desc,_xlpm.startPos,8)),"-")</f>
        <v>-</v>
      </c>
      <c r="O60" s="39" t="str">
        <f>IFERROR(_xlfn.LET(_xlpm.desc,_xlfn.XLOOKUP(E60,'Export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60" s="70" t="str">
        <f>IFERROR(_xlfn.LET(_xlpm.desc,_xlfn.XLOOKUP(E60,'Export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60" s="40" t="str">
        <f>IFERROR(_xlfn.LET(_xlpm.desc,_xlfn.XLOOKUP(E60,'Export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60" s="39" t="str">
        <f>IFERROR(_xlfn.LET(_xlpm.desc,_xlfn.XLOOKUP(E60,'Export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60" s="45" t="str">
        <f>IFERROR(_xlfn.LET(_xlpm.desc,_xlfn.XLOOKUP(E60,'Export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60" s="38" t="str">
        <f>IFERROR(_xlfn.LET(         _xlpm.desc, _xlfn.XLOOKUP(E60,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60" s="39" t="str">
        <f>IFERROR(_xlfn.LET(_xlpm.desc,_xlfn.XLOOKUP(E60,'Export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60" s="42" t="str">
        <f>IFERROR(_xlfn.LET(_xlpm.desc,_xlfn.XLOOKUP(E60,'Export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60" s="50" t="str">
        <f>IFERROR(_xlfn.LET(_xlpm.desc,_xlfn.XLOOKUP(E60,'Export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60" t="str">
        <f ca="1">IF(E60="","",TODAY()-DATEVALUE(LEFT(_xlfn.XLOOKUP(E60,'Export file'!$I:$I,'Export file'!$F:$F,""),10)))</f>
        <v/>
      </c>
    </row>
    <row r="61" spans="2:24" ht="21.95" customHeight="1" x14ac:dyDescent="0.2">
      <c r="B61" s="60"/>
      <c r="C61" s="105"/>
      <c r="D61" s="38"/>
      <c r="E61" s="39"/>
      <c r="F61" s="39"/>
      <c r="G61" s="63"/>
      <c r="H61" s="39" t="str">
        <f t="shared" si="0"/>
        <v/>
      </c>
      <c r="I61" s="39"/>
      <c r="J61" s="77" t="b">
        <v>0</v>
      </c>
      <c r="K61" s="78" t="b">
        <v>0</v>
      </c>
      <c r="L61" s="73"/>
      <c r="M61" s="38" t="str">
        <f>TRIM(IFERROR(_xlfn.LET(_xlpm.desc,_xlfn.XLOOKUP(E61,'Export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61" s="39" t="str">
        <f>IFERROR(_xlfn.LET(_xlpm.desc,_xlfn.XLOOKUP(E61,'Export file'!I:I,'Export file'!H:H,""),_xlpm.startLabel,"Account Number ",_xlpm.startPos,SEARCH(_xlpm.startLabel,_xlpm.desc)+LEN(_xlpm.startLabel),MID(_xlpm.desc,_xlpm.startPos,8)),"-")</f>
        <v>-</v>
      </c>
      <c r="O61" s="39" t="str">
        <f>IFERROR(_xlfn.LET(_xlpm.desc,_xlfn.XLOOKUP(E61,'Export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61" s="70" t="str">
        <f>IFERROR(_xlfn.LET(_xlpm.desc,_xlfn.XLOOKUP(E61,'Export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61" s="40" t="str">
        <f>IFERROR(_xlfn.LET(_xlpm.desc,_xlfn.XLOOKUP(E61,'Export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61" s="39" t="str">
        <f>IFERROR(_xlfn.LET(_xlpm.desc,_xlfn.XLOOKUP(E61,'Export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61" s="45" t="str">
        <f>IFERROR(_xlfn.LET(_xlpm.desc,_xlfn.XLOOKUP(E61,'Export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61" s="38" t="str">
        <f>IFERROR(_xlfn.LET(         _xlpm.desc, _xlfn.XLOOKUP(E61,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61" s="39" t="str">
        <f>IFERROR(_xlfn.LET(_xlpm.desc,_xlfn.XLOOKUP(E61,'Export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61" s="42" t="str">
        <f>IFERROR(_xlfn.LET(_xlpm.desc,_xlfn.XLOOKUP(E61,'Export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61" s="50" t="str">
        <f>IFERROR(_xlfn.LET(_xlpm.desc,_xlfn.XLOOKUP(E61,'Export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61" t="str">
        <f ca="1">IF(E61="","",TODAY()-DATEVALUE(LEFT(_xlfn.XLOOKUP(E61,'Export file'!$I:$I,'Export file'!$F:$F,""),10)))</f>
        <v/>
      </c>
    </row>
    <row r="62" spans="2:24" ht="21.95" customHeight="1" x14ac:dyDescent="0.2">
      <c r="B62" s="60"/>
      <c r="C62" s="105"/>
      <c r="D62" s="38"/>
      <c r="E62" s="39"/>
      <c r="F62" s="39"/>
      <c r="G62" s="63"/>
      <c r="H62" s="39" t="str">
        <f t="shared" si="0"/>
        <v/>
      </c>
      <c r="I62" s="39"/>
      <c r="J62" s="77" t="b">
        <v>0</v>
      </c>
      <c r="K62" s="78" t="b">
        <v>0</v>
      </c>
      <c r="L62" s="73"/>
      <c r="M62" s="38" t="str">
        <f>TRIM(IFERROR(_xlfn.LET(_xlpm.desc,_xlfn.XLOOKUP(E62,'Export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62" s="39" t="str">
        <f>IFERROR(_xlfn.LET(_xlpm.desc,_xlfn.XLOOKUP(E62,'Export file'!I:I,'Export file'!H:H,""),_xlpm.startLabel,"Account Number ",_xlpm.startPos,SEARCH(_xlpm.startLabel,_xlpm.desc)+LEN(_xlpm.startLabel),MID(_xlpm.desc,_xlpm.startPos,8)),"-")</f>
        <v>-</v>
      </c>
      <c r="O62" s="39" t="str">
        <f>IFERROR(_xlfn.LET(_xlpm.desc,_xlfn.XLOOKUP(E62,'Export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62" s="70" t="str">
        <f>IFERROR(_xlfn.LET(_xlpm.desc,_xlfn.XLOOKUP(E62,'Export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62" s="40" t="str">
        <f>IFERROR(_xlfn.LET(_xlpm.desc,_xlfn.XLOOKUP(E62,'Export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62" s="39" t="str">
        <f>IFERROR(_xlfn.LET(_xlpm.desc,_xlfn.XLOOKUP(E62,'Export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62" s="45" t="str">
        <f>IFERROR(_xlfn.LET(_xlpm.desc,_xlfn.XLOOKUP(E62,'Export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62" s="38" t="str">
        <f>IFERROR(_xlfn.LET(         _xlpm.desc, _xlfn.XLOOKUP(E62,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62" s="39" t="str">
        <f>IFERROR(_xlfn.LET(_xlpm.desc,_xlfn.XLOOKUP(E62,'Export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62" s="42" t="str">
        <f>IFERROR(_xlfn.LET(_xlpm.desc,_xlfn.XLOOKUP(E62,'Export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62" s="50" t="str">
        <f>IFERROR(_xlfn.LET(_xlpm.desc,_xlfn.XLOOKUP(E62,'Export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62" t="str">
        <f ca="1">IF(E62="","",TODAY()-DATEVALUE(LEFT(_xlfn.XLOOKUP(E62,'Export file'!$I:$I,'Export file'!$F:$F,""),10)))</f>
        <v/>
      </c>
    </row>
    <row r="63" spans="2:24" ht="21.95" customHeight="1" x14ac:dyDescent="0.2">
      <c r="B63" s="60"/>
      <c r="C63" s="105"/>
      <c r="D63" s="38"/>
      <c r="E63" s="39"/>
      <c r="F63" s="39"/>
      <c r="G63" s="63"/>
      <c r="H63" s="39" t="str">
        <f t="shared" si="0"/>
        <v/>
      </c>
      <c r="I63" s="39"/>
      <c r="J63" s="77" t="b">
        <v>0</v>
      </c>
      <c r="K63" s="78" t="b">
        <v>0</v>
      </c>
      <c r="L63" s="73"/>
      <c r="M63" s="38" t="str">
        <f>TRIM(IFERROR(_xlfn.LET(_xlpm.desc,_xlfn.XLOOKUP(E63,'Export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63" s="39" t="str">
        <f>IFERROR(_xlfn.LET(_xlpm.desc,_xlfn.XLOOKUP(E63,'Export file'!I:I,'Export file'!H:H,""),_xlpm.startLabel,"Account Number ",_xlpm.startPos,SEARCH(_xlpm.startLabel,_xlpm.desc)+LEN(_xlpm.startLabel),MID(_xlpm.desc,_xlpm.startPos,8)),"-")</f>
        <v>-</v>
      </c>
      <c r="O63" s="39" t="str">
        <f>IFERROR(_xlfn.LET(_xlpm.desc,_xlfn.XLOOKUP(E63,'Export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63" s="70" t="str">
        <f>IFERROR(_xlfn.LET(_xlpm.desc,_xlfn.XLOOKUP(E63,'Export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63" s="40" t="str">
        <f>IFERROR(_xlfn.LET(_xlpm.desc,_xlfn.XLOOKUP(E63,'Export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63" s="39" t="str">
        <f>IFERROR(_xlfn.LET(_xlpm.desc,_xlfn.XLOOKUP(E63,'Export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63" s="45" t="str">
        <f>IFERROR(_xlfn.LET(_xlpm.desc,_xlfn.XLOOKUP(E63,'Export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63" s="38" t="str">
        <f>IFERROR(_xlfn.LET(         _xlpm.desc, _xlfn.XLOOKUP(E63,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63" s="39" t="str">
        <f>IFERROR(_xlfn.LET(_xlpm.desc,_xlfn.XLOOKUP(E63,'Export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63" s="42" t="str">
        <f>IFERROR(_xlfn.LET(_xlpm.desc,_xlfn.XLOOKUP(E63,'Export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63" s="50" t="str">
        <f>IFERROR(_xlfn.LET(_xlpm.desc,_xlfn.XLOOKUP(E63,'Export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63" t="str">
        <f ca="1">IF(E63="","",TODAY()-DATEVALUE(LEFT(_xlfn.XLOOKUP(E63,'Export file'!$I:$I,'Export file'!$F:$F,""),10)))</f>
        <v/>
      </c>
    </row>
    <row r="64" spans="2:24" ht="21.95" customHeight="1" x14ac:dyDescent="0.2">
      <c r="B64" s="60"/>
      <c r="C64" s="105"/>
      <c r="D64" s="38"/>
      <c r="E64" s="39"/>
      <c r="F64" s="39"/>
      <c r="G64" s="63"/>
      <c r="H64" s="39" t="str">
        <f t="shared" si="0"/>
        <v/>
      </c>
      <c r="I64" s="39"/>
      <c r="J64" s="77" t="b">
        <v>0</v>
      </c>
      <c r="K64" s="78" t="b">
        <v>0</v>
      </c>
      <c r="L64" s="73"/>
      <c r="M64" s="38" t="str">
        <f>TRIM(IFERROR(_xlfn.LET(_xlpm.desc,_xlfn.XLOOKUP(E64,'Export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64" s="39" t="str">
        <f>IFERROR(_xlfn.LET(_xlpm.desc,_xlfn.XLOOKUP(E64,'Export file'!I:I,'Export file'!H:H,""),_xlpm.startLabel,"Account Number ",_xlpm.startPos,SEARCH(_xlpm.startLabel,_xlpm.desc)+LEN(_xlpm.startLabel),MID(_xlpm.desc,_xlpm.startPos,8)),"-")</f>
        <v>-</v>
      </c>
      <c r="O64" s="39" t="str">
        <f>IFERROR(_xlfn.LET(_xlpm.desc,_xlfn.XLOOKUP(E64,'Export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64" s="70" t="str">
        <f>IFERROR(_xlfn.LET(_xlpm.desc,_xlfn.XLOOKUP(E64,'Export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64" s="40" t="str">
        <f>IFERROR(_xlfn.LET(_xlpm.desc,_xlfn.XLOOKUP(E64,'Export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64" s="39" t="str">
        <f>IFERROR(_xlfn.LET(_xlpm.desc,_xlfn.XLOOKUP(E64,'Export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64" s="45" t="str">
        <f>IFERROR(_xlfn.LET(_xlpm.desc,_xlfn.XLOOKUP(E64,'Export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64" s="38" t="str">
        <f>IFERROR(_xlfn.LET(         _xlpm.desc, _xlfn.XLOOKUP(E64,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64" s="39" t="str">
        <f>IFERROR(_xlfn.LET(_xlpm.desc,_xlfn.XLOOKUP(E64,'Export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64" s="42" t="str">
        <f>IFERROR(_xlfn.LET(_xlpm.desc,_xlfn.XLOOKUP(E64,'Export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64" s="50" t="str">
        <f>IFERROR(_xlfn.LET(_xlpm.desc,_xlfn.XLOOKUP(E64,'Export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64" t="str">
        <f ca="1">IF(E64="","",TODAY()-DATEVALUE(LEFT(_xlfn.XLOOKUP(E64,'Export file'!$I:$I,'Export file'!$F:$F,""),10)))</f>
        <v/>
      </c>
    </row>
    <row r="65" spans="2:24" ht="21.95" customHeight="1" x14ac:dyDescent="0.2">
      <c r="B65" s="60"/>
      <c r="C65" s="105"/>
      <c r="D65" s="38"/>
      <c r="E65" s="39"/>
      <c r="F65" s="39"/>
      <c r="G65" s="63"/>
      <c r="H65" s="39" t="str">
        <f t="shared" si="0"/>
        <v/>
      </c>
      <c r="I65" s="39"/>
      <c r="J65" s="77" t="b">
        <v>0</v>
      </c>
      <c r="K65" s="78" t="b">
        <v>0</v>
      </c>
      <c r="L65" s="73"/>
      <c r="M65" s="38" t="str">
        <f>TRIM(IFERROR(_xlfn.LET(_xlpm.desc,_xlfn.XLOOKUP(E65,'Export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65" s="39" t="str">
        <f>IFERROR(_xlfn.LET(_xlpm.desc,_xlfn.XLOOKUP(E65,'Export file'!I:I,'Export file'!H:H,""),_xlpm.startLabel,"Account Number ",_xlpm.startPos,SEARCH(_xlpm.startLabel,_xlpm.desc)+LEN(_xlpm.startLabel),MID(_xlpm.desc,_xlpm.startPos,8)),"-")</f>
        <v>-</v>
      </c>
      <c r="O65" s="39" t="str">
        <f>IFERROR(_xlfn.LET(_xlpm.desc,_xlfn.XLOOKUP(E65,'Export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65" s="70" t="str">
        <f>IFERROR(_xlfn.LET(_xlpm.desc,_xlfn.XLOOKUP(E65,'Export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65" s="40" t="str">
        <f>IFERROR(_xlfn.LET(_xlpm.desc,_xlfn.XLOOKUP(E65,'Export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65" s="39" t="str">
        <f>IFERROR(_xlfn.LET(_xlpm.desc,_xlfn.XLOOKUP(E65,'Export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65" s="45" t="str">
        <f>IFERROR(_xlfn.LET(_xlpm.desc,_xlfn.XLOOKUP(E65,'Export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65" s="38" t="str">
        <f>IFERROR(_xlfn.LET(         _xlpm.desc, _xlfn.XLOOKUP(E65,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65" s="39" t="str">
        <f>IFERROR(_xlfn.LET(_xlpm.desc,_xlfn.XLOOKUP(E65,'Export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65" s="42" t="str">
        <f>IFERROR(_xlfn.LET(_xlpm.desc,_xlfn.XLOOKUP(E65,'Export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65" s="50" t="str">
        <f>IFERROR(_xlfn.LET(_xlpm.desc,_xlfn.XLOOKUP(E65,'Export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65" t="str">
        <f ca="1">IF(E65="","",TODAY()-DATEVALUE(LEFT(_xlfn.XLOOKUP(E65,'Export file'!$I:$I,'Export file'!$F:$F,""),10)))</f>
        <v/>
      </c>
    </row>
    <row r="66" spans="2:24" ht="21.95" customHeight="1" x14ac:dyDescent="0.2">
      <c r="B66" s="60"/>
      <c r="C66" s="105"/>
      <c r="D66" s="38"/>
      <c r="E66" s="39"/>
      <c r="F66" s="39"/>
      <c r="G66" s="63"/>
      <c r="H66" s="39" t="str">
        <f t="shared" si="0"/>
        <v/>
      </c>
      <c r="I66" s="39"/>
      <c r="J66" s="77" t="b">
        <v>0</v>
      </c>
      <c r="K66" s="78" t="b">
        <v>0</v>
      </c>
      <c r="L66" s="73"/>
      <c r="M66" s="38" t="str">
        <f>TRIM(IFERROR(_xlfn.LET(_xlpm.desc,_xlfn.XLOOKUP(E66,'Export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66" s="39" t="str">
        <f>IFERROR(_xlfn.LET(_xlpm.desc,_xlfn.XLOOKUP(E66,'Export file'!I:I,'Export file'!H:H,""),_xlpm.startLabel,"Account Number ",_xlpm.startPos,SEARCH(_xlpm.startLabel,_xlpm.desc)+LEN(_xlpm.startLabel),MID(_xlpm.desc,_xlpm.startPos,8)),"-")</f>
        <v>-</v>
      </c>
      <c r="O66" s="39" t="str">
        <f>IFERROR(_xlfn.LET(_xlpm.desc,_xlfn.XLOOKUP(E66,'Export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66" s="70" t="str">
        <f>IFERROR(_xlfn.LET(_xlpm.desc,_xlfn.XLOOKUP(E66,'Export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66" s="40" t="str">
        <f>IFERROR(_xlfn.LET(_xlpm.desc,_xlfn.XLOOKUP(E66,'Export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66" s="39" t="str">
        <f>IFERROR(_xlfn.LET(_xlpm.desc,_xlfn.XLOOKUP(E66,'Export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66" s="45" t="str">
        <f>IFERROR(_xlfn.LET(_xlpm.desc,_xlfn.XLOOKUP(E66,'Export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66" s="38" t="str">
        <f>IFERROR(_xlfn.LET(         _xlpm.desc, _xlfn.XLOOKUP(E66,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66" s="39" t="str">
        <f>IFERROR(_xlfn.LET(_xlpm.desc,_xlfn.XLOOKUP(E66,'Export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66" s="42" t="str">
        <f>IFERROR(_xlfn.LET(_xlpm.desc,_xlfn.XLOOKUP(E66,'Export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66" s="50" t="str">
        <f>IFERROR(_xlfn.LET(_xlpm.desc,_xlfn.XLOOKUP(E66,'Export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66" t="str">
        <f ca="1">IF(E66="","",TODAY()-DATEVALUE(LEFT(_xlfn.XLOOKUP(E66,'Export file'!$I:$I,'Export file'!$F:$F,""),10)))</f>
        <v/>
      </c>
    </row>
    <row r="67" spans="2:24" ht="21.95" customHeight="1" x14ac:dyDescent="0.2">
      <c r="B67" s="60"/>
      <c r="C67" s="105"/>
      <c r="D67" s="38"/>
      <c r="E67" s="39"/>
      <c r="F67" s="39"/>
      <c r="G67" s="63"/>
      <c r="H67" s="39" t="str">
        <f t="shared" si="0"/>
        <v/>
      </c>
      <c r="I67" s="39"/>
      <c r="J67" s="77" t="b">
        <v>0</v>
      </c>
      <c r="K67" s="78" t="b">
        <v>0</v>
      </c>
      <c r="L67" s="73"/>
      <c r="M67" s="38" t="str">
        <f>TRIM(IFERROR(_xlfn.LET(_xlpm.desc,_xlfn.XLOOKUP(E67,'Export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67" s="39" t="str">
        <f>IFERROR(_xlfn.LET(_xlpm.desc,_xlfn.XLOOKUP(E67,'Export file'!I:I,'Export file'!H:H,""),_xlpm.startLabel,"Account Number ",_xlpm.startPos,SEARCH(_xlpm.startLabel,_xlpm.desc)+LEN(_xlpm.startLabel),MID(_xlpm.desc,_xlpm.startPos,8)),"-")</f>
        <v>-</v>
      </c>
      <c r="O67" s="39" t="str">
        <f>IFERROR(_xlfn.LET(_xlpm.desc,_xlfn.XLOOKUP(E67,'Export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67" s="70" t="str">
        <f>IFERROR(_xlfn.LET(_xlpm.desc,_xlfn.XLOOKUP(E67,'Export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67" s="40" t="str">
        <f>IFERROR(_xlfn.LET(_xlpm.desc,_xlfn.XLOOKUP(E67,'Export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67" s="39" t="str">
        <f>IFERROR(_xlfn.LET(_xlpm.desc,_xlfn.XLOOKUP(E67,'Export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67" s="45" t="str">
        <f>IFERROR(_xlfn.LET(_xlpm.desc,_xlfn.XLOOKUP(E67,'Export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67" s="38" t="str">
        <f>IFERROR(_xlfn.LET(         _xlpm.desc, _xlfn.XLOOKUP(E67,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67" s="39" t="str">
        <f>IFERROR(_xlfn.LET(_xlpm.desc,_xlfn.XLOOKUP(E67,'Export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67" s="42" t="str">
        <f>IFERROR(_xlfn.LET(_xlpm.desc,_xlfn.XLOOKUP(E67,'Export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67" s="50" t="str">
        <f>IFERROR(_xlfn.LET(_xlpm.desc,_xlfn.XLOOKUP(E67,'Export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67" t="str">
        <f ca="1">IF(E67="","",TODAY()-DATEVALUE(LEFT(_xlfn.XLOOKUP(E67,'Export file'!$I:$I,'Export file'!$F:$F,""),10)))</f>
        <v/>
      </c>
    </row>
    <row r="68" spans="2:24" ht="21.95" customHeight="1" x14ac:dyDescent="0.2">
      <c r="B68" s="60"/>
      <c r="C68" s="105"/>
      <c r="D68" s="38"/>
      <c r="E68" s="39"/>
      <c r="F68" s="39"/>
      <c r="G68" s="63"/>
      <c r="H68" s="39" t="str">
        <f t="shared" si="0"/>
        <v/>
      </c>
      <c r="I68" s="39"/>
      <c r="J68" s="77" t="b">
        <v>0</v>
      </c>
      <c r="K68" s="78" t="b">
        <v>0</v>
      </c>
      <c r="L68" s="73"/>
      <c r="M68" s="38" t="str">
        <f>TRIM(IFERROR(_xlfn.LET(_xlpm.desc,_xlfn.XLOOKUP(E68,'Export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68" s="39" t="str">
        <f>IFERROR(_xlfn.LET(_xlpm.desc,_xlfn.XLOOKUP(E68,'Export file'!I:I,'Export file'!H:H,""),_xlpm.startLabel,"Account Number ",_xlpm.startPos,SEARCH(_xlpm.startLabel,_xlpm.desc)+LEN(_xlpm.startLabel),MID(_xlpm.desc,_xlpm.startPos,8)),"-")</f>
        <v>-</v>
      </c>
      <c r="O68" s="39" t="str">
        <f>IFERROR(_xlfn.LET(_xlpm.desc,_xlfn.XLOOKUP(E68,'Export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68" s="70" t="str">
        <f>IFERROR(_xlfn.LET(_xlpm.desc,_xlfn.XLOOKUP(E68,'Export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68" s="40" t="str">
        <f>IFERROR(_xlfn.LET(_xlpm.desc,_xlfn.XLOOKUP(E68,'Export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68" s="39" t="str">
        <f>IFERROR(_xlfn.LET(_xlpm.desc,_xlfn.XLOOKUP(E68,'Export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68" s="45" t="str">
        <f>IFERROR(_xlfn.LET(_xlpm.desc,_xlfn.XLOOKUP(E68,'Export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68" s="38" t="str">
        <f>IFERROR(_xlfn.LET(         _xlpm.desc, _xlfn.XLOOKUP(E68,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68" s="39" t="str">
        <f>IFERROR(_xlfn.LET(_xlpm.desc,_xlfn.XLOOKUP(E68,'Export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68" s="42" t="str">
        <f>IFERROR(_xlfn.LET(_xlpm.desc,_xlfn.XLOOKUP(E68,'Export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68" s="50" t="str">
        <f>IFERROR(_xlfn.LET(_xlpm.desc,_xlfn.XLOOKUP(E68,'Export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68" t="str">
        <f ca="1">IF(E68="","",TODAY()-DATEVALUE(LEFT(_xlfn.XLOOKUP(E68,'Export file'!$I:$I,'Export file'!$F:$F,""),10)))</f>
        <v/>
      </c>
    </row>
    <row r="69" spans="2:24" ht="21.95" customHeight="1" x14ac:dyDescent="0.2">
      <c r="B69" s="60"/>
      <c r="C69" s="105"/>
      <c r="D69" s="38"/>
      <c r="E69" s="39"/>
      <c r="F69" s="39"/>
      <c r="G69" s="63"/>
      <c r="H69" s="39" t="str">
        <f t="shared" ref="H69:H132" si="1">IF($E69="","",IF(OR($M69="",$M69="-",NOT(ISNUMBER(VALUE($N69))),LEN($N69)&lt;&gt;8,NOT(ISNUMBER(VALUE($O69))),LEN($O69)&lt;&gt;6),"Check: "&amp;MID(IF(OR($M69="",$M69="-"),"| Missing Name","")&amp;IF(NOT(ISNUMBER(VALUE($N69))),"| Acct No invalid",IF(LEN($N69)&gt;8,"| Acct No too long ("&amp;LEN($N69)&amp;")",IF(LEN($N69)&lt;8,"| Acct No too short ("&amp;LEN($N69)&amp;")","")))&amp;IF(NOT(ISNUMBER(VALUE($O69))),"| Sort Code invalid",IF(LEN($O69)&gt;6,"| Sort Code too long ("&amp;LEN($O69)&amp;")",IF(LEN($O69)&lt;6,"| Sort Code too short ("&amp;LEN($O69)&amp;")",""))),3,200),"OK"))</f>
        <v/>
      </c>
      <c r="I69" s="39"/>
      <c r="J69" s="77" t="b">
        <v>0</v>
      </c>
      <c r="K69" s="78" t="b">
        <v>0</v>
      </c>
      <c r="L69" s="73"/>
      <c r="M69" s="38" t="str">
        <f>TRIM(IFERROR(_xlfn.LET(_xlpm.desc,_xlfn.XLOOKUP(E69,'Export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69" s="39" t="str">
        <f>IFERROR(_xlfn.LET(_xlpm.desc,_xlfn.XLOOKUP(E69,'Export file'!I:I,'Export file'!H:H,""),_xlpm.startLabel,"Account Number ",_xlpm.startPos,SEARCH(_xlpm.startLabel,_xlpm.desc)+LEN(_xlpm.startLabel),MID(_xlpm.desc,_xlpm.startPos,8)),"-")</f>
        <v>-</v>
      </c>
      <c r="O69" s="39" t="str">
        <f>IFERROR(_xlfn.LET(_xlpm.desc,_xlfn.XLOOKUP(E69,'Export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69" s="70" t="str">
        <f>IFERROR(_xlfn.LET(_xlpm.desc,_xlfn.XLOOKUP(E69,'Export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69" s="40" t="str">
        <f>IFERROR(_xlfn.LET(_xlpm.desc,_xlfn.XLOOKUP(E69,'Export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69" s="39" t="str">
        <f>IFERROR(_xlfn.LET(_xlpm.desc,_xlfn.XLOOKUP(E69,'Export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69" s="45" t="str">
        <f>IFERROR(_xlfn.LET(_xlpm.desc,_xlfn.XLOOKUP(E69,'Export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69" s="38" t="str">
        <f>IFERROR(_xlfn.LET(         _xlpm.desc, _xlfn.XLOOKUP(E69,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69" s="39" t="str">
        <f>IFERROR(_xlfn.LET(_xlpm.desc,_xlfn.XLOOKUP(E69,'Export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69" s="42" t="str">
        <f>IFERROR(_xlfn.LET(_xlpm.desc,_xlfn.XLOOKUP(E69,'Export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69" s="50" t="str">
        <f>IFERROR(_xlfn.LET(_xlpm.desc,_xlfn.XLOOKUP(E69,'Export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69" t="str">
        <f ca="1">IF(E69="","",TODAY()-DATEVALUE(LEFT(_xlfn.XLOOKUP(E69,'Export file'!$I:$I,'Export file'!$F:$F,""),10)))</f>
        <v/>
      </c>
    </row>
    <row r="70" spans="2:24" ht="21.95" customHeight="1" x14ac:dyDescent="0.2">
      <c r="B70" s="60"/>
      <c r="C70" s="105"/>
      <c r="D70" s="38"/>
      <c r="E70" s="39"/>
      <c r="F70" s="39"/>
      <c r="G70" s="63"/>
      <c r="H70" s="39" t="str">
        <f t="shared" si="1"/>
        <v/>
      </c>
      <c r="I70" s="39"/>
      <c r="J70" s="77" t="b">
        <v>0</v>
      </c>
      <c r="K70" s="78" t="b">
        <v>0</v>
      </c>
      <c r="L70" s="73"/>
      <c r="M70" s="38" t="str">
        <f>TRIM(IFERROR(_xlfn.LET(_xlpm.desc,_xlfn.XLOOKUP(E70,'Export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70" s="39" t="str">
        <f>IFERROR(_xlfn.LET(_xlpm.desc,_xlfn.XLOOKUP(E70,'Export file'!I:I,'Export file'!H:H,""),_xlpm.startLabel,"Account Number ",_xlpm.startPos,SEARCH(_xlpm.startLabel,_xlpm.desc)+LEN(_xlpm.startLabel),MID(_xlpm.desc,_xlpm.startPos,8)),"-")</f>
        <v>-</v>
      </c>
      <c r="O70" s="39" t="str">
        <f>IFERROR(_xlfn.LET(_xlpm.desc,_xlfn.XLOOKUP(E70,'Export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70" s="70" t="str">
        <f>IFERROR(_xlfn.LET(_xlpm.desc,_xlfn.XLOOKUP(E70,'Export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70" s="40" t="str">
        <f>IFERROR(_xlfn.LET(_xlpm.desc,_xlfn.XLOOKUP(E70,'Export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70" s="39" t="str">
        <f>IFERROR(_xlfn.LET(_xlpm.desc,_xlfn.XLOOKUP(E70,'Export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70" s="45" t="str">
        <f>IFERROR(_xlfn.LET(_xlpm.desc,_xlfn.XLOOKUP(E70,'Export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70" s="38" t="str">
        <f>IFERROR(_xlfn.LET(         _xlpm.desc, _xlfn.XLOOKUP(E70,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70" s="39" t="str">
        <f>IFERROR(_xlfn.LET(_xlpm.desc,_xlfn.XLOOKUP(E70,'Export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70" s="42" t="str">
        <f>IFERROR(_xlfn.LET(_xlpm.desc,_xlfn.XLOOKUP(E70,'Export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70" s="50" t="str">
        <f>IFERROR(_xlfn.LET(_xlpm.desc,_xlfn.XLOOKUP(E70,'Export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70" t="str">
        <f ca="1">IF(E70="","",TODAY()-DATEVALUE(LEFT(_xlfn.XLOOKUP(E70,'Export file'!$I:$I,'Export file'!$F:$F,""),10)))</f>
        <v/>
      </c>
    </row>
    <row r="71" spans="2:24" ht="21.95" customHeight="1" x14ac:dyDescent="0.2">
      <c r="B71" s="60"/>
      <c r="C71" s="105"/>
      <c r="D71" s="38"/>
      <c r="E71" s="39"/>
      <c r="F71" s="39"/>
      <c r="G71" s="63"/>
      <c r="H71" s="39" t="str">
        <f t="shared" si="1"/>
        <v/>
      </c>
      <c r="I71" s="39"/>
      <c r="J71" s="77" t="b">
        <v>0</v>
      </c>
      <c r="K71" s="78" t="b">
        <v>0</v>
      </c>
      <c r="L71" s="73"/>
      <c r="M71" s="38" t="str">
        <f>TRIM(IFERROR(_xlfn.LET(_xlpm.desc,_xlfn.XLOOKUP(E71,'Export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71" s="39" t="str">
        <f>IFERROR(_xlfn.LET(_xlpm.desc,_xlfn.XLOOKUP(E71,'Export file'!I:I,'Export file'!H:H,""),_xlpm.startLabel,"Account Number ",_xlpm.startPos,SEARCH(_xlpm.startLabel,_xlpm.desc)+LEN(_xlpm.startLabel),MID(_xlpm.desc,_xlpm.startPos,8)),"-")</f>
        <v>-</v>
      </c>
      <c r="O71" s="39" t="str">
        <f>IFERROR(_xlfn.LET(_xlpm.desc,_xlfn.XLOOKUP(E71,'Export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71" s="70" t="str">
        <f>IFERROR(_xlfn.LET(_xlpm.desc,_xlfn.XLOOKUP(E71,'Export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71" s="40" t="str">
        <f>IFERROR(_xlfn.LET(_xlpm.desc,_xlfn.XLOOKUP(E71,'Export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71" s="39" t="str">
        <f>IFERROR(_xlfn.LET(_xlpm.desc,_xlfn.XLOOKUP(E71,'Export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71" s="45" t="str">
        <f>IFERROR(_xlfn.LET(_xlpm.desc,_xlfn.XLOOKUP(E71,'Export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71" s="38" t="str">
        <f>IFERROR(_xlfn.LET(         _xlpm.desc, _xlfn.XLOOKUP(E71,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71" s="39" t="str">
        <f>IFERROR(_xlfn.LET(_xlpm.desc,_xlfn.XLOOKUP(E71,'Export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71" s="42" t="str">
        <f>IFERROR(_xlfn.LET(_xlpm.desc,_xlfn.XLOOKUP(E71,'Export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71" s="50" t="str">
        <f>IFERROR(_xlfn.LET(_xlpm.desc,_xlfn.XLOOKUP(E71,'Export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71" t="str">
        <f ca="1">IF(E71="","",TODAY()-DATEVALUE(LEFT(_xlfn.XLOOKUP(E71,'Export file'!$I:$I,'Export file'!$F:$F,""),10)))</f>
        <v/>
      </c>
    </row>
    <row r="72" spans="2:24" ht="21.95" customHeight="1" x14ac:dyDescent="0.2">
      <c r="B72" s="60"/>
      <c r="C72" s="105"/>
      <c r="D72" s="38"/>
      <c r="E72" s="39"/>
      <c r="F72" s="39"/>
      <c r="G72" s="63"/>
      <c r="H72" s="39" t="str">
        <f t="shared" si="1"/>
        <v/>
      </c>
      <c r="I72" s="39"/>
      <c r="J72" s="77" t="b">
        <v>0</v>
      </c>
      <c r="K72" s="78" t="b">
        <v>0</v>
      </c>
      <c r="L72" s="73"/>
      <c r="M72" s="38" t="str">
        <f>TRIM(IFERROR(_xlfn.LET(_xlpm.desc,_xlfn.XLOOKUP(E72,'Export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72" s="39" t="str">
        <f>IFERROR(_xlfn.LET(_xlpm.desc,_xlfn.XLOOKUP(E72,'Export file'!I:I,'Export file'!H:H,""),_xlpm.startLabel,"Account Number ",_xlpm.startPos,SEARCH(_xlpm.startLabel,_xlpm.desc)+LEN(_xlpm.startLabel),MID(_xlpm.desc,_xlpm.startPos,8)),"-")</f>
        <v>-</v>
      </c>
      <c r="O72" s="39" t="str">
        <f>IFERROR(_xlfn.LET(_xlpm.desc,_xlfn.XLOOKUP(E72,'Export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72" s="70" t="str">
        <f>IFERROR(_xlfn.LET(_xlpm.desc,_xlfn.XLOOKUP(E72,'Export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72" s="40" t="str">
        <f>IFERROR(_xlfn.LET(_xlpm.desc,_xlfn.XLOOKUP(E72,'Export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72" s="39" t="str">
        <f>IFERROR(_xlfn.LET(_xlpm.desc,_xlfn.XLOOKUP(E72,'Export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72" s="45" t="str">
        <f>IFERROR(_xlfn.LET(_xlpm.desc,_xlfn.XLOOKUP(E72,'Export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72" s="38" t="str">
        <f>IFERROR(_xlfn.LET(         _xlpm.desc, _xlfn.XLOOKUP(E72,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72" s="39" t="str">
        <f>IFERROR(_xlfn.LET(_xlpm.desc,_xlfn.XLOOKUP(E72,'Export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72" s="42" t="str">
        <f>IFERROR(_xlfn.LET(_xlpm.desc,_xlfn.XLOOKUP(E72,'Export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72" s="50" t="str">
        <f>IFERROR(_xlfn.LET(_xlpm.desc,_xlfn.XLOOKUP(E72,'Export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72" t="str">
        <f ca="1">IF(E72="","",TODAY()-DATEVALUE(LEFT(_xlfn.XLOOKUP(E72,'Export file'!$I:$I,'Export file'!$F:$F,""),10)))</f>
        <v/>
      </c>
    </row>
    <row r="73" spans="2:24" ht="21.95" customHeight="1" x14ac:dyDescent="0.2">
      <c r="B73" s="60"/>
      <c r="C73" s="105"/>
      <c r="D73" s="38"/>
      <c r="E73" s="39"/>
      <c r="F73" s="39"/>
      <c r="G73" s="63"/>
      <c r="H73" s="39" t="str">
        <f t="shared" si="1"/>
        <v/>
      </c>
      <c r="I73" s="39"/>
      <c r="J73" s="77" t="b">
        <v>0</v>
      </c>
      <c r="K73" s="78" t="b">
        <v>0</v>
      </c>
      <c r="L73" s="73"/>
      <c r="M73" s="38" t="str">
        <f>TRIM(IFERROR(_xlfn.LET(_xlpm.desc,_xlfn.XLOOKUP(E73,'Export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73" s="39" t="str">
        <f>IFERROR(_xlfn.LET(_xlpm.desc,_xlfn.XLOOKUP(E73,'Export file'!I:I,'Export file'!H:H,""),_xlpm.startLabel,"Account Number ",_xlpm.startPos,SEARCH(_xlpm.startLabel,_xlpm.desc)+LEN(_xlpm.startLabel),MID(_xlpm.desc,_xlpm.startPos,8)),"-")</f>
        <v>-</v>
      </c>
      <c r="O73" s="39" t="str">
        <f>IFERROR(_xlfn.LET(_xlpm.desc,_xlfn.XLOOKUP(E73,'Export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73" s="70" t="str">
        <f>IFERROR(_xlfn.LET(_xlpm.desc,_xlfn.XLOOKUP(E73,'Export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73" s="40" t="str">
        <f>IFERROR(_xlfn.LET(_xlpm.desc,_xlfn.XLOOKUP(E73,'Export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73" s="39" t="str">
        <f>IFERROR(_xlfn.LET(_xlpm.desc,_xlfn.XLOOKUP(E73,'Export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73" s="45" t="str">
        <f>IFERROR(_xlfn.LET(_xlpm.desc,_xlfn.XLOOKUP(E73,'Export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73" s="38" t="str">
        <f>IFERROR(_xlfn.LET(         _xlpm.desc, _xlfn.XLOOKUP(E73,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73" s="39" t="str">
        <f>IFERROR(_xlfn.LET(_xlpm.desc,_xlfn.XLOOKUP(E73,'Export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73" s="42" t="str">
        <f>IFERROR(_xlfn.LET(_xlpm.desc,_xlfn.XLOOKUP(E73,'Export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73" s="50" t="str">
        <f>IFERROR(_xlfn.LET(_xlpm.desc,_xlfn.XLOOKUP(E73,'Export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73" t="str">
        <f ca="1">IF(E73="","",TODAY()-DATEVALUE(LEFT(_xlfn.XLOOKUP(E73,'Export file'!$I:$I,'Export file'!$F:$F,""),10)))</f>
        <v/>
      </c>
    </row>
    <row r="74" spans="2:24" ht="21.95" customHeight="1" x14ac:dyDescent="0.2">
      <c r="B74" s="60"/>
      <c r="C74" s="105"/>
      <c r="D74" s="38"/>
      <c r="E74" s="39"/>
      <c r="F74" s="39"/>
      <c r="G74" s="63"/>
      <c r="H74" s="39" t="str">
        <f t="shared" si="1"/>
        <v/>
      </c>
      <c r="I74" s="39"/>
      <c r="J74" s="77" t="b">
        <v>0</v>
      </c>
      <c r="K74" s="78" t="b">
        <v>0</v>
      </c>
      <c r="L74" s="73"/>
      <c r="M74" s="38" t="str">
        <f>TRIM(IFERROR(_xlfn.LET(_xlpm.desc,_xlfn.XLOOKUP(E74,'Export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74" s="39" t="str">
        <f>IFERROR(_xlfn.LET(_xlpm.desc,_xlfn.XLOOKUP(E74,'Export file'!I:I,'Export file'!H:H,""),_xlpm.startLabel,"Account Number ",_xlpm.startPos,SEARCH(_xlpm.startLabel,_xlpm.desc)+LEN(_xlpm.startLabel),MID(_xlpm.desc,_xlpm.startPos,8)),"-")</f>
        <v>-</v>
      </c>
      <c r="O74" s="39" t="str">
        <f>IFERROR(_xlfn.LET(_xlpm.desc,_xlfn.XLOOKUP(E74,'Export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74" s="70" t="str">
        <f>IFERROR(_xlfn.LET(_xlpm.desc,_xlfn.XLOOKUP(E74,'Export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74" s="40" t="str">
        <f>IFERROR(_xlfn.LET(_xlpm.desc,_xlfn.XLOOKUP(E74,'Export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74" s="39" t="str">
        <f>IFERROR(_xlfn.LET(_xlpm.desc,_xlfn.XLOOKUP(E74,'Export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74" s="45" t="str">
        <f>IFERROR(_xlfn.LET(_xlpm.desc,_xlfn.XLOOKUP(E74,'Export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74" s="38" t="str">
        <f>IFERROR(_xlfn.LET(         _xlpm.desc, _xlfn.XLOOKUP(E74,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74" s="39" t="str">
        <f>IFERROR(_xlfn.LET(_xlpm.desc,_xlfn.XLOOKUP(E74,'Export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74" s="42" t="str">
        <f>IFERROR(_xlfn.LET(_xlpm.desc,_xlfn.XLOOKUP(E74,'Export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74" s="50" t="str">
        <f>IFERROR(_xlfn.LET(_xlpm.desc,_xlfn.XLOOKUP(E74,'Export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74" t="str">
        <f ca="1">IF(E74="","",TODAY()-DATEVALUE(LEFT(_xlfn.XLOOKUP(E74,'Export file'!$I:$I,'Export file'!$F:$F,""),10)))</f>
        <v/>
      </c>
    </row>
    <row r="75" spans="2:24" ht="21.95" customHeight="1" x14ac:dyDescent="0.2">
      <c r="B75" s="60"/>
      <c r="C75" s="105"/>
      <c r="D75" s="38"/>
      <c r="E75" s="39"/>
      <c r="F75" s="39"/>
      <c r="G75" s="63"/>
      <c r="H75" s="39" t="str">
        <f t="shared" si="1"/>
        <v/>
      </c>
      <c r="I75" s="39"/>
      <c r="J75" s="77" t="b">
        <v>0</v>
      </c>
      <c r="K75" s="78" t="b">
        <v>0</v>
      </c>
      <c r="L75" s="73"/>
      <c r="M75" s="38" t="str">
        <f>TRIM(IFERROR(_xlfn.LET(_xlpm.desc,_xlfn.XLOOKUP(E75,'Export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75" s="39" t="str">
        <f>IFERROR(_xlfn.LET(_xlpm.desc,_xlfn.XLOOKUP(E75,'Export file'!I:I,'Export file'!H:H,""),_xlpm.startLabel,"Account Number ",_xlpm.startPos,SEARCH(_xlpm.startLabel,_xlpm.desc)+LEN(_xlpm.startLabel),MID(_xlpm.desc,_xlpm.startPos,8)),"-")</f>
        <v>-</v>
      </c>
      <c r="O75" s="39" t="str">
        <f>IFERROR(_xlfn.LET(_xlpm.desc,_xlfn.XLOOKUP(E75,'Export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75" s="70" t="str">
        <f>IFERROR(_xlfn.LET(_xlpm.desc,_xlfn.XLOOKUP(E75,'Export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75" s="40" t="str">
        <f>IFERROR(_xlfn.LET(_xlpm.desc,_xlfn.XLOOKUP(E75,'Export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75" s="39" t="str">
        <f>IFERROR(_xlfn.LET(_xlpm.desc,_xlfn.XLOOKUP(E75,'Export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75" s="45" t="str">
        <f>IFERROR(_xlfn.LET(_xlpm.desc,_xlfn.XLOOKUP(E75,'Export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75" s="38" t="str">
        <f>IFERROR(_xlfn.LET(         _xlpm.desc, _xlfn.XLOOKUP(E75,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75" s="39" t="str">
        <f>IFERROR(_xlfn.LET(_xlpm.desc,_xlfn.XLOOKUP(E75,'Export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75" s="42" t="str">
        <f>IFERROR(_xlfn.LET(_xlpm.desc,_xlfn.XLOOKUP(E75,'Export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75" s="50" t="str">
        <f>IFERROR(_xlfn.LET(_xlpm.desc,_xlfn.XLOOKUP(E75,'Export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75" t="str">
        <f ca="1">IF(E75="","",TODAY()-DATEVALUE(LEFT(_xlfn.XLOOKUP(E75,'Export file'!$I:$I,'Export file'!$F:$F,""),10)))</f>
        <v/>
      </c>
    </row>
    <row r="76" spans="2:24" ht="21.95" customHeight="1" x14ac:dyDescent="0.2">
      <c r="B76" s="60"/>
      <c r="C76" s="105"/>
      <c r="D76" s="38"/>
      <c r="E76" s="39"/>
      <c r="F76" s="39"/>
      <c r="G76" s="63"/>
      <c r="H76" s="39" t="str">
        <f t="shared" si="1"/>
        <v/>
      </c>
      <c r="I76" s="39"/>
      <c r="J76" s="77" t="b">
        <v>0</v>
      </c>
      <c r="K76" s="78" t="b">
        <v>0</v>
      </c>
      <c r="L76" s="73"/>
      <c r="M76" s="38" t="str">
        <f>TRIM(IFERROR(_xlfn.LET(_xlpm.desc,_xlfn.XLOOKUP(E76,'Export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76" s="39" t="str">
        <f>IFERROR(_xlfn.LET(_xlpm.desc,_xlfn.XLOOKUP(E76,'Export file'!I:I,'Export file'!H:H,""),_xlpm.startLabel,"Account Number ",_xlpm.startPos,SEARCH(_xlpm.startLabel,_xlpm.desc)+LEN(_xlpm.startLabel),MID(_xlpm.desc,_xlpm.startPos,8)),"-")</f>
        <v>-</v>
      </c>
      <c r="O76" s="39" t="str">
        <f>IFERROR(_xlfn.LET(_xlpm.desc,_xlfn.XLOOKUP(E76,'Export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76" s="70" t="str">
        <f>IFERROR(_xlfn.LET(_xlpm.desc,_xlfn.XLOOKUP(E76,'Export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76" s="40" t="str">
        <f>IFERROR(_xlfn.LET(_xlpm.desc,_xlfn.XLOOKUP(E76,'Export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76" s="39" t="str">
        <f>IFERROR(_xlfn.LET(_xlpm.desc,_xlfn.XLOOKUP(E76,'Export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76" s="45" t="str">
        <f>IFERROR(_xlfn.LET(_xlpm.desc,_xlfn.XLOOKUP(E76,'Export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76" s="38" t="str">
        <f>IFERROR(_xlfn.LET(         _xlpm.desc, _xlfn.XLOOKUP(E76,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76" s="39" t="str">
        <f>IFERROR(_xlfn.LET(_xlpm.desc,_xlfn.XLOOKUP(E76,'Export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76" s="42" t="str">
        <f>IFERROR(_xlfn.LET(_xlpm.desc,_xlfn.XLOOKUP(E76,'Export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76" s="50" t="str">
        <f>IFERROR(_xlfn.LET(_xlpm.desc,_xlfn.XLOOKUP(E76,'Export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76" t="str">
        <f ca="1">IF(E76="","",TODAY()-DATEVALUE(LEFT(_xlfn.XLOOKUP(E76,'Export file'!$I:$I,'Export file'!$F:$F,""),10)))</f>
        <v/>
      </c>
    </row>
    <row r="77" spans="2:24" ht="21.95" customHeight="1" x14ac:dyDescent="0.2">
      <c r="B77" s="60"/>
      <c r="C77" s="105"/>
      <c r="D77" s="38"/>
      <c r="E77" s="39"/>
      <c r="F77" s="39"/>
      <c r="G77" s="63"/>
      <c r="H77" s="39" t="str">
        <f t="shared" si="1"/>
        <v/>
      </c>
      <c r="I77" s="39"/>
      <c r="J77" s="77" t="b">
        <v>0</v>
      </c>
      <c r="K77" s="78" t="b">
        <v>0</v>
      </c>
      <c r="L77" s="73"/>
      <c r="M77" s="38" t="str">
        <f>TRIM(IFERROR(_xlfn.LET(_xlpm.desc,_xlfn.XLOOKUP(E77,'Export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77" s="39" t="str">
        <f>IFERROR(_xlfn.LET(_xlpm.desc,_xlfn.XLOOKUP(E77,'Export file'!I:I,'Export file'!H:H,""),_xlpm.startLabel,"Account Number ",_xlpm.startPos,SEARCH(_xlpm.startLabel,_xlpm.desc)+LEN(_xlpm.startLabel),MID(_xlpm.desc,_xlpm.startPos,8)),"-")</f>
        <v>-</v>
      </c>
      <c r="O77" s="39" t="str">
        <f>IFERROR(_xlfn.LET(_xlpm.desc,_xlfn.XLOOKUP(E77,'Export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77" s="70" t="str">
        <f>IFERROR(_xlfn.LET(_xlpm.desc,_xlfn.XLOOKUP(E77,'Export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77" s="40" t="str">
        <f>IFERROR(_xlfn.LET(_xlpm.desc,_xlfn.XLOOKUP(E77,'Export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77" s="39" t="str">
        <f>IFERROR(_xlfn.LET(_xlpm.desc,_xlfn.XLOOKUP(E77,'Export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77" s="45" t="str">
        <f>IFERROR(_xlfn.LET(_xlpm.desc,_xlfn.XLOOKUP(E77,'Export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77" s="38" t="str">
        <f>IFERROR(_xlfn.LET(         _xlpm.desc, _xlfn.XLOOKUP(E77,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77" s="39" t="str">
        <f>IFERROR(_xlfn.LET(_xlpm.desc,_xlfn.XLOOKUP(E77,'Export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77" s="42" t="str">
        <f>IFERROR(_xlfn.LET(_xlpm.desc,_xlfn.XLOOKUP(E77,'Export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77" s="50" t="str">
        <f>IFERROR(_xlfn.LET(_xlpm.desc,_xlfn.XLOOKUP(E77,'Export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77" t="str">
        <f ca="1">IF(E77="","",TODAY()-DATEVALUE(LEFT(_xlfn.XLOOKUP(E77,'Export file'!$I:$I,'Export file'!$F:$F,""),10)))</f>
        <v/>
      </c>
    </row>
    <row r="78" spans="2:24" ht="21.95" customHeight="1" x14ac:dyDescent="0.2">
      <c r="B78" s="60"/>
      <c r="C78" s="105"/>
      <c r="D78" s="38"/>
      <c r="E78" s="39"/>
      <c r="F78" s="39"/>
      <c r="G78" s="63"/>
      <c r="H78" s="39" t="str">
        <f t="shared" si="1"/>
        <v/>
      </c>
      <c r="I78" s="39"/>
      <c r="J78" s="77" t="b">
        <v>0</v>
      </c>
      <c r="K78" s="78" t="b">
        <v>0</v>
      </c>
      <c r="L78" s="73"/>
      <c r="M78" s="38" t="str">
        <f>TRIM(IFERROR(_xlfn.LET(_xlpm.desc,_xlfn.XLOOKUP(E78,'Export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78" s="39" t="str">
        <f>IFERROR(_xlfn.LET(_xlpm.desc,_xlfn.XLOOKUP(E78,'Export file'!I:I,'Export file'!H:H,""),_xlpm.startLabel,"Account Number ",_xlpm.startPos,SEARCH(_xlpm.startLabel,_xlpm.desc)+LEN(_xlpm.startLabel),MID(_xlpm.desc,_xlpm.startPos,8)),"-")</f>
        <v>-</v>
      </c>
      <c r="O78" s="39" t="str">
        <f>IFERROR(_xlfn.LET(_xlpm.desc,_xlfn.XLOOKUP(E78,'Export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78" s="70" t="str">
        <f>IFERROR(_xlfn.LET(_xlpm.desc,_xlfn.XLOOKUP(E78,'Export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78" s="40" t="str">
        <f>IFERROR(_xlfn.LET(_xlpm.desc,_xlfn.XLOOKUP(E78,'Export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78" s="39" t="str">
        <f>IFERROR(_xlfn.LET(_xlpm.desc,_xlfn.XLOOKUP(E78,'Export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78" s="45" t="str">
        <f>IFERROR(_xlfn.LET(_xlpm.desc,_xlfn.XLOOKUP(E78,'Export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78" s="38" t="str">
        <f>IFERROR(_xlfn.LET(         _xlpm.desc, _xlfn.XLOOKUP(E78,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78" s="39" t="str">
        <f>IFERROR(_xlfn.LET(_xlpm.desc,_xlfn.XLOOKUP(E78,'Export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78" s="42" t="str">
        <f>IFERROR(_xlfn.LET(_xlpm.desc,_xlfn.XLOOKUP(E78,'Export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78" s="50" t="str">
        <f>IFERROR(_xlfn.LET(_xlpm.desc,_xlfn.XLOOKUP(E78,'Export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78" t="str">
        <f ca="1">IF(E78="","",TODAY()-DATEVALUE(LEFT(_xlfn.XLOOKUP(E78,'Export file'!$I:$I,'Export file'!$F:$F,""),10)))</f>
        <v/>
      </c>
    </row>
    <row r="79" spans="2:24" ht="21.95" customHeight="1" x14ac:dyDescent="0.2">
      <c r="B79" s="60"/>
      <c r="C79" s="105"/>
      <c r="D79" s="38"/>
      <c r="E79" s="39"/>
      <c r="F79" s="39"/>
      <c r="G79" s="63"/>
      <c r="H79" s="39" t="str">
        <f t="shared" si="1"/>
        <v/>
      </c>
      <c r="I79" s="39"/>
      <c r="J79" s="77" t="b">
        <v>0</v>
      </c>
      <c r="K79" s="78" t="b">
        <v>0</v>
      </c>
      <c r="L79" s="73"/>
      <c r="M79" s="38" t="str">
        <f>TRIM(IFERROR(_xlfn.LET(_xlpm.desc,_xlfn.XLOOKUP(E79,'Export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79" s="39" t="str">
        <f>IFERROR(_xlfn.LET(_xlpm.desc,_xlfn.XLOOKUP(E79,'Export file'!I:I,'Export file'!H:H,""),_xlpm.startLabel,"Account Number ",_xlpm.startPos,SEARCH(_xlpm.startLabel,_xlpm.desc)+LEN(_xlpm.startLabel),MID(_xlpm.desc,_xlpm.startPos,8)),"-")</f>
        <v>-</v>
      </c>
      <c r="O79" s="39" t="str">
        <f>IFERROR(_xlfn.LET(_xlpm.desc,_xlfn.XLOOKUP(E79,'Export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79" s="70" t="str">
        <f>IFERROR(_xlfn.LET(_xlpm.desc,_xlfn.XLOOKUP(E79,'Export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79" s="40" t="str">
        <f>IFERROR(_xlfn.LET(_xlpm.desc,_xlfn.XLOOKUP(E79,'Export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79" s="39" t="str">
        <f>IFERROR(_xlfn.LET(_xlpm.desc,_xlfn.XLOOKUP(E79,'Export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79" s="45" t="str">
        <f>IFERROR(_xlfn.LET(_xlpm.desc,_xlfn.XLOOKUP(E79,'Export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79" s="38" t="str">
        <f>IFERROR(_xlfn.LET(         _xlpm.desc, _xlfn.XLOOKUP(E79,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79" s="39" t="str">
        <f>IFERROR(_xlfn.LET(_xlpm.desc,_xlfn.XLOOKUP(E79,'Export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79" s="42" t="str">
        <f>IFERROR(_xlfn.LET(_xlpm.desc,_xlfn.XLOOKUP(E79,'Export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79" s="50" t="str">
        <f>IFERROR(_xlfn.LET(_xlpm.desc,_xlfn.XLOOKUP(E79,'Export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79" t="str">
        <f ca="1">IF(E79="","",TODAY()-DATEVALUE(LEFT(_xlfn.XLOOKUP(E79,'Export file'!$I:$I,'Export file'!$F:$F,""),10)))</f>
        <v/>
      </c>
    </row>
    <row r="80" spans="2:24" ht="21.95" customHeight="1" x14ac:dyDescent="0.2">
      <c r="B80" s="60"/>
      <c r="C80" s="105"/>
      <c r="D80" s="38"/>
      <c r="E80" s="39"/>
      <c r="F80" s="39"/>
      <c r="G80" s="63"/>
      <c r="H80" s="39" t="str">
        <f t="shared" si="1"/>
        <v/>
      </c>
      <c r="I80" s="39"/>
      <c r="J80" s="77" t="b">
        <v>0</v>
      </c>
      <c r="K80" s="78" t="b">
        <v>0</v>
      </c>
      <c r="L80" s="73"/>
      <c r="M80" s="38" t="str">
        <f>TRIM(IFERROR(_xlfn.LET(_xlpm.desc,_xlfn.XLOOKUP(E80,'Export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80" s="39" t="str">
        <f>IFERROR(_xlfn.LET(_xlpm.desc,_xlfn.XLOOKUP(E80,'Export file'!I:I,'Export file'!H:H,""),_xlpm.startLabel,"Account Number ",_xlpm.startPos,SEARCH(_xlpm.startLabel,_xlpm.desc)+LEN(_xlpm.startLabel),MID(_xlpm.desc,_xlpm.startPos,8)),"-")</f>
        <v>-</v>
      </c>
      <c r="O80" s="39" t="str">
        <f>IFERROR(_xlfn.LET(_xlpm.desc,_xlfn.XLOOKUP(E80,'Export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80" s="70" t="str">
        <f>IFERROR(_xlfn.LET(_xlpm.desc,_xlfn.XLOOKUP(E80,'Export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80" s="40" t="str">
        <f>IFERROR(_xlfn.LET(_xlpm.desc,_xlfn.XLOOKUP(E80,'Export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80" s="39" t="str">
        <f>IFERROR(_xlfn.LET(_xlpm.desc,_xlfn.XLOOKUP(E80,'Export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80" s="45" t="str">
        <f>IFERROR(_xlfn.LET(_xlpm.desc,_xlfn.XLOOKUP(E80,'Export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80" s="38" t="str">
        <f>IFERROR(_xlfn.LET(         _xlpm.desc, _xlfn.XLOOKUP(E80,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80" s="39" t="str">
        <f>IFERROR(_xlfn.LET(_xlpm.desc,_xlfn.XLOOKUP(E80,'Export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80" s="42" t="str">
        <f>IFERROR(_xlfn.LET(_xlpm.desc,_xlfn.XLOOKUP(E80,'Export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80" s="50" t="str">
        <f>IFERROR(_xlfn.LET(_xlpm.desc,_xlfn.XLOOKUP(E80,'Export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80" t="str">
        <f ca="1">IF(E80="","",TODAY()-DATEVALUE(LEFT(_xlfn.XLOOKUP(E80,'Export file'!$I:$I,'Export file'!$F:$F,""),10)))</f>
        <v/>
      </c>
    </row>
    <row r="81" spans="2:24" ht="21.95" customHeight="1" x14ac:dyDescent="0.2">
      <c r="B81" s="60"/>
      <c r="C81" s="105"/>
      <c r="D81" s="38"/>
      <c r="E81" s="39"/>
      <c r="F81" s="39"/>
      <c r="G81" s="63"/>
      <c r="H81" s="39" t="str">
        <f t="shared" si="1"/>
        <v/>
      </c>
      <c r="I81" s="39"/>
      <c r="J81" s="77" t="b">
        <v>0</v>
      </c>
      <c r="K81" s="78" t="b">
        <v>0</v>
      </c>
      <c r="L81" s="73"/>
      <c r="M81" s="38" t="str">
        <f>TRIM(IFERROR(_xlfn.LET(_xlpm.desc,_xlfn.XLOOKUP(E81,'Export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81" s="39" t="str">
        <f>IFERROR(_xlfn.LET(_xlpm.desc,_xlfn.XLOOKUP(E81,'Export file'!I:I,'Export file'!H:H,""),_xlpm.startLabel,"Account Number ",_xlpm.startPos,SEARCH(_xlpm.startLabel,_xlpm.desc)+LEN(_xlpm.startLabel),MID(_xlpm.desc,_xlpm.startPos,8)),"-")</f>
        <v>-</v>
      </c>
      <c r="O81" s="39" t="str">
        <f>IFERROR(_xlfn.LET(_xlpm.desc,_xlfn.XLOOKUP(E81,'Export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81" s="70" t="str">
        <f>IFERROR(_xlfn.LET(_xlpm.desc,_xlfn.XLOOKUP(E81,'Export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81" s="40" t="str">
        <f>IFERROR(_xlfn.LET(_xlpm.desc,_xlfn.XLOOKUP(E81,'Export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81" s="39" t="str">
        <f>IFERROR(_xlfn.LET(_xlpm.desc,_xlfn.XLOOKUP(E81,'Export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81" s="45" t="str">
        <f>IFERROR(_xlfn.LET(_xlpm.desc,_xlfn.XLOOKUP(E81,'Export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81" s="38" t="str">
        <f>IFERROR(_xlfn.LET(         _xlpm.desc, _xlfn.XLOOKUP(E81,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81" s="39" t="str">
        <f>IFERROR(_xlfn.LET(_xlpm.desc,_xlfn.XLOOKUP(E81,'Export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81" s="42" t="str">
        <f>IFERROR(_xlfn.LET(_xlpm.desc,_xlfn.XLOOKUP(E81,'Export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81" s="50" t="str">
        <f>IFERROR(_xlfn.LET(_xlpm.desc,_xlfn.XLOOKUP(E81,'Export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81" t="str">
        <f ca="1">IF(E81="","",TODAY()-DATEVALUE(LEFT(_xlfn.XLOOKUP(E81,'Export file'!$I:$I,'Export file'!$F:$F,""),10)))</f>
        <v/>
      </c>
    </row>
    <row r="82" spans="2:24" ht="21.95" customHeight="1" x14ac:dyDescent="0.2">
      <c r="B82" s="60"/>
      <c r="C82" s="105"/>
      <c r="D82" s="38"/>
      <c r="E82" s="39"/>
      <c r="F82" s="39"/>
      <c r="G82" s="63"/>
      <c r="H82" s="39" t="str">
        <f t="shared" si="1"/>
        <v/>
      </c>
      <c r="I82" s="39"/>
      <c r="J82" s="77" t="b">
        <v>0</v>
      </c>
      <c r="K82" s="78" t="b">
        <v>0</v>
      </c>
      <c r="L82" s="73"/>
      <c r="M82" s="38" t="str">
        <f>TRIM(IFERROR(_xlfn.LET(_xlpm.desc,_xlfn.XLOOKUP(E82,'Export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82" s="39" t="str">
        <f>IFERROR(_xlfn.LET(_xlpm.desc,_xlfn.XLOOKUP(E82,'Export file'!I:I,'Export file'!H:H,""),_xlpm.startLabel,"Account Number ",_xlpm.startPos,SEARCH(_xlpm.startLabel,_xlpm.desc)+LEN(_xlpm.startLabel),MID(_xlpm.desc,_xlpm.startPos,8)),"-")</f>
        <v>-</v>
      </c>
      <c r="O82" s="39" t="str">
        <f>IFERROR(_xlfn.LET(_xlpm.desc,_xlfn.XLOOKUP(E82,'Export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82" s="70" t="str">
        <f>IFERROR(_xlfn.LET(_xlpm.desc,_xlfn.XLOOKUP(E82,'Export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82" s="40" t="str">
        <f>IFERROR(_xlfn.LET(_xlpm.desc,_xlfn.XLOOKUP(E82,'Export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82" s="39" t="str">
        <f>IFERROR(_xlfn.LET(_xlpm.desc,_xlfn.XLOOKUP(E82,'Export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82" s="45" t="str">
        <f>IFERROR(_xlfn.LET(_xlpm.desc,_xlfn.XLOOKUP(E82,'Export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82" s="38" t="str">
        <f>IFERROR(_xlfn.LET(         _xlpm.desc, _xlfn.XLOOKUP(E82,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82" s="39" t="str">
        <f>IFERROR(_xlfn.LET(_xlpm.desc,_xlfn.XLOOKUP(E82,'Export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82" s="42" t="str">
        <f>IFERROR(_xlfn.LET(_xlpm.desc,_xlfn.XLOOKUP(E82,'Export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82" s="50" t="str">
        <f>IFERROR(_xlfn.LET(_xlpm.desc,_xlfn.XLOOKUP(E82,'Export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82" t="str">
        <f ca="1">IF(E82="","",TODAY()-DATEVALUE(LEFT(_xlfn.XLOOKUP(E82,'Export file'!$I:$I,'Export file'!$F:$F,""),10)))</f>
        <v/>
      </c>
    </row>
    <row r="83" spans="2:24" ht="21.95" customHeight="1" x14ac:dyDescent="0.2">
      <c r="B83" s="60"/>
      <c r="C83" s="105"/>
      <c r="D83" s="38"/>
      <c r="E83" s="39"/>
      <c r="F83" s="39"/>
      <c r="G83" s="63"/>
      <c r="H83" s="39" t="str">
        <f t="shared" si="1"/>
        <v/>
      </c>
      <c r="I83" s="39"/>
      <c r="J83" s="77" t="b">
        <v>0</v>
      </c>
      <c r="K83" s="78" t="b">
        <v>0</v>
      </c>
      <c r="L83" s="73"/>
      <c r="M83" s="38" t="str">
        <f>TRIM(IFERROR(_xlfn.LET(_xlpm.desc,_xlfn.XLOOKUP(E83,'Export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83" s="39" t="str">
        <f>IFERROR(_xlfn.LET(_xlpm.desc,_xlfn.XLOOKUP(E83,'Export file'!I:I,'Export file'!H:H,""),_xlpm.startLabel,"Account Number ",_xlpm.startPos,SEARCH(_xlpm.startLabel,_xlpm.desc)+LEN(_xlpm.startLabel),MID(_xlpm.desc,_xlpm.startPos,8)),"-")</f>
        <v>-</v>
      </c>
      <c r="O83" s="39" t="str">
        <f>IFERROR(_xlfn.LET(_xlpm.desc,_xlfn.XLOOKUP(E83,'Export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83" s="70" t="str">
        <f>IFERROR(_xlfn.LET(_xlpm.desc,_xlfn.XLOOKUP(E83,'Export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83" s="40" t="str">
        <f>IFERROR(_xlfn.LET(_xlpm.desc,_xlfn.XLOOKUP(E83,'Export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83" s="39" t="str">
        <f>IFERROR(_xlfn.LET(_xlpm.desc,_xlfn.XLOOKUP(E83,'Export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83" s="45" t="str">
        <f>IFERROR(_xlfn.LET(_xlpm.desc,_xlfn.XLOOKUP(E83,'Export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83" s="38" t="str">
        <f>IFERROR(_xlfn.LET(         _xlpm.desc, _xlfn.XLOOKUP(E83,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83" s="39" t="str">
        <f>IFERROR(_xlfn.LET(_xlpm.desc,_xlfn.XLOOKUP(E83,'Export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83" s="42" t="str">
        <f>IFERROR(_xlfn.LET(_xlpm.desc,_xlfn.XLOOKUP(E83,'Export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83" s="50" t="str">
        <f>IFERROR(_xlfn.LET(_xlpm.desc,_xlfn.XLOOKUP(E83,'Export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83" t="str">
        <f ca="1">IF(E83="","",TODAY()-DATEVALUE(LEFT(_xlfn.XLOOKUP(E83,'Export file'!$I:$I,'Export file'!$F:$F,""),10)))</f>
        <v/>
      </c>
    </row>
    <row r="84" spans="2:24" ht="21.95" customHeight="1" x14ac:dyDescent="0.2">
      <c r="B84" s="60"/>
      <c r="C84" s="105"/>
      <c r="D84" s="38"/>
      <c r="E84" s="39"/>
      <c r="F84" s="39"/>
      <c r="G84" s="63"/>
      <c r="H84" s="39" t="str">
        <f t="shared" si="1"/>
        <v/>
      </c>
      <c r="I84" s="39"/>
      <c r="J84" s="77" t="b">
        <v>0</v>
      </c>
      <c r="K84" s="78" t="b">
        <v>0</v>
      </c>
      <c r="L84" s="73"/>
      <c r="M84" s="38" t="str">
        <f>TRIM(IFERROR(_xlfn.LET(_xlpm.desc,_xlfn.XLOOKUP(E84,'Export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84" s="39" t="str">
        <f>IFERROR(_xlfn.LET(_xlpm.desc,_xlfn.XLOOKUP(E84,'Export file'!I:I,'Export file'!H:H,""),_xlpm.startLabel,"Account Number ",_xlpm.startPos,SEARCH(_xlpm.startLabel,_xlpm.desc)+LEN(_xlpm.startLabel),MID(_xlpm.desc,_xlpm.startPos,8)),"-")</f>
        <v>-</v>
      </c>
      <c r="O84" s="39" t="str">
        <f>IFERROR(_xlfn.LET(_xlpm.desc,_xlfn.XLOOKUP(E84,'Export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84" s="70" t="str">
        <f>IFERROR(_xlfn.LET(_xlpm.desc,_xlfn.XLOOKUP(E84,'Export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84" s="40" t="str">
        <f>IFERROR(_xlfn.LET(_xlpm.desc,_xlfn.XLOOKUP(E84,'Export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84" s="39" t="str">
        <f>IFERROR(_xlfn.LET(_xlpm.desc,_xlfn.XLOOKUP(E84,'Export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84" s="45" t="str">
        <f>IFERROR(_xlfn.LET(_xlpm.desc,_xlfn.XLOOKUP(E84,'Export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84" s="38" t="str">
        <f>IFERROR(_xlfn.LET(         _xlpm.desc, _xlfn.XLOOKUP(E84,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84" s="39" t="str">
        <f>IFERROR(_xlfn.LET(_xlpm.desc,_xlfn.XLOOKUP(E84,'Export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84" s="42" t="str">
        <f>IFERROR(_xlfn.LET(_xlpm.desc,_xlfn.XLOOKUP(E84,'Export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84" s="50" t="str">
        <f>IFERROR(_xlfn.LET(_xlpm.desc,_xlfn.XLOOKUP(E84,'Export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84" t="str">
        <f ca="1">IF(E84="","",TODAY()-DATEVALUE(LEFT(_xlfn.XLOOKUP(E84,'Export file'!$I:$I,'Export file'!$F:$F,""),10)))</f>
        <v/>
      </c>
    </row>
    <row r="85" spans="2:24" ht="21.95" customHeight="1" x14ac:dyDescent="0.2">
      <c r="B85" s="60"/>
      <c r="C85" s="105"/>
      <c r="D85" s="38"/>
      <c r="E85" s="39"/>
      <c r="F85" s="39"/>
      <c r="G85" s="63"/>
      <c r="H85" s="39" t="str">
        <f t="shared" si="1"/>
        <v/>
      </c>
      <c r="I85" s="39"/>
      <c r="J85" s="77" t="b">
        <v>0</v>
      </c>
      <c r="K85" s="78" t="b">
        <v>0</v>
      </c>
      <c r="L85" s="73"/>
      <c r="M85" s="38" t="str">
        <f>TRIM(IFERROR(_xlfn.LET(_xlpm.desc,_xlfn.XLOOKUP(E85,'Export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85" s="39" t="str">
        <f>IFERROR(_xlfn.LET(_xlpm.desc,_xlfn.XLOOKUP(E85,'Export file'!I:I,'Export file'!H:H,""),_xlpm.startLabel,"Account Number ",_xlpm.startPos,SEARCH(_xlpm.startLabel,_xlpm.desc)+LEN(_xlpm.startLabel),MID(_xlpm.desc,_xlpm.startPos,8)),"-")</f>
        <v>-</v>
      </c>
      <c r="O85" s="39" t="str">
        <f>IFERROR(_xlfn.LET(_xlpm.desc,_xlfn.XLOOKUP(E85,'Export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85" s="70" t="str">
        <f>IFERROR(_xlfn.LET(_xlpm.desc,_xlfn.XLOOKUP(E85,'Export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85" s="40" t="str">
        <f>IFERROR(_xlfn.LET(_xlpm.desc,_xlfn.XLOOKUP(E85,'Export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85" s="39" t="str">
        <f>IFERROR(_xlfn.LET(_xlpm.desc,_xlfn.XLOOKUP(E85,'Export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85" s="45" t="str">
        <f>IFERROR(_xlfn.LET(_xlpm.desc,_xlfn.XLOOKUP(E85,'Export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85" s="38" t="str">
        <f>IFERROR(_xlfn.LET(         _xlpm.desc, _xlfn.XLOOKUP(E85,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85" s="39" t="str">
        <f>IFERROR(_xlfn.LET(_xlpm.desc,_xlfn.XLOOKUP(E85,'Export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85" s="42" t="str">
        <f>IFERROR(_xlfn.LET(_xlpm.desc,_xlfn.XLOOKUP(E85,'Export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85" s="50" t="str">
        <f>IFERROR(_xlfn.LET(_xlpm.desc,_xlfn.XLOOKUP(E85,'Export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85" t="str">
        <f ca="1">IF(E85="","",TODAY()-DATEVALUE(LEFT(_xlfn.XLOOKUP(E85,'Export file'!$I:$I,'Export file'!$F:$F,""),10)))</f>
        <v/>
      </c>
    </row>
    <row r="86" spans="2:24" ht="21.95" customHeight="1" x14ac:dyDescent="0.2">
      <c r="B86" s="60"/>
      <c r="C86" s="105"/>
      <c r="D86" s="38"/>
      <c r="E86" s="39"/>
      <c r="F86" s="39"/>
      <c r="G86" s="63"/>
      <c r="H86" s="39" t="str">
        <f t="shared" si="1"/>
        <v/>
      </c>
      <c r="I86" s="39"/>
      <c r="J86" s="77" t="b">
        <v>0</v>
      </c>
      <c r="K86" s="78" t="b">
        <v>0</v>
      </c>
      <c r="L86" s="73"/>
      <c r="M86" s="38" t="str">
        <f>TRIM(IFERROR(_xlfn.LET(_xlpm.desc,_xlfn.XLOOKUP(E86,'Export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86" s="39" t="str">
        <f>IFERROR(_xlfn.LET(_xlpm.desc,_xlfn.XLOOKUP(E86,'Export file'!I:I,'Export file'!H:H,""),_xlpm.startLabel,"Account Number ",_xlpm.startPos,SEARCH(_xlpm.startLabel,_xlpm.desc)+LEN(_xlpm.startLabel),MID(_xlpm.desc,_xlpm.startPos,8)),"-")</f>
        <v>-</v>
      </c>
      <c r="O86" s="39" t="str">
        <f>IFERROR(_xlfn.LET(_xlpm.desc,_xlfn.XLOOKUP(E86,'Export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86" s="70" t="str">
        <f>IFERROR(_xlfn.LET(_xlpm.desc,_xlfn.XLOOKUP(E86,'Export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86" s="40" t="str">
        <f>IFERROR(_xlfn.LET(_xlpm.desc,_xlfn.XLOOKUP(E86,'Export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86" s="39" t="str">
        <f>IFERROR(_xlfn.LET(_xlpm.desc,_xlfn.XLOOKUP(E86,'Export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86" s="45" t="str">
        <f>IFERROR(_xlfn.LET(_xlpm.desc,_xlfn.XLOOKUP(E86,'Export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86" s="38" t="str">
        <f>IFERROR(_xlfn.LET(         _xlpm.desc, _xlfn.XLOOKUP(E86,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86" s="39" t="str">
        <f>IFERROR(_xlfn.LET(_xlpm.desc,_xlfn.XLOOKUP(E86,'Export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86" s="42" t="str">
        <f>IFERROR(_xlfn.LET(_xlpm.desc,_xlfn.XLOOKUP(E86,'Export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86" s="50" t="str">
        <f>IFERROR(_xlfn.LET(_xlpm.desc,_xlfn.XLOOKUP(E86,'Export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86" t="str">
        <f ca="1">IF(E86="","",TODAY()-DATEVALUE(LEFT(_xlfn.XLOOKUP(E86,'Export file'!$I:$I,'Export file'!$F:$F,""),10)))</f>
        <v/>
      </c>
    </row>
    <row r="87" spans="2:24" ht="21.95" customHeight="1" x14ac:dyDescent="0.2">
      <c r="B87" s="60"/>
      <c r="C87" s="105"/>
      <c r="D87" s="38"/>
      <c r="E87" s="39"/>
      <c r="F87" s="39"/>
      <c r="G87" s="63"/>
      <c r="H87" s="39" t="str">
        <f t="shared" si="1"/>
        <v/>
      </c>
      <c r="I87" s="39"/>
      <c r="J87" s="77" t="b">
        <v>0</v>
      </c>
      <c r="K87" s="78" t="b">
        <v>0</v>
      </c>
      <c r="L87" s="73"/>
      <c r="M87" s="38" t="str">
        <f>TRIM(IFERROR(_xlfn.LET(_xlpm.desc,_xlfn.XLOOKUP(E87,'Export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87" s="39" t="str">
        <f>IFERROR(_xlfn.LET(_xlpm.desc,_xlfn.XLOOKUP(E87,'Export file'!I:I,'Export file'!H:H,""),_xlpm.startLabel,"Account Number ",_xlpm.startPos,SEARCH(_xlpm.startLabel,_xlpm.desc)+LEN(_xlpm.startLabel),MID(_xlpm.desc,_xlpm.startPos,8)),"-")</f>
        <v>-</v>
      </c>
      <c r="O87" s="39" t="str">
        <f>IFERROR(_xlfn.LET(_xlpm.desc,_xlfn.XLOOKUP(E87,'Export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87" s="70" t="str">
        <f>IFERROR(_xlfn.LET(_xlpm.desc,_xlfn.XLOOKUP(E87,'Export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87" s="40" t="str">
        <f>IFERROR(_xlfn.LET(_xlpm.desc,_xlfn.XLOOKUP(E87,'Export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87" s="39" t="str">
        <f>IFERROR(_xlfn.LET(_xlpm.desc,_xlfn.XLOOKUP(E87,'Export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87" s="45" t="str">
        <f>IFERROR(_xlfn.LET(_xlpm.desc,_xlfn.XLOOKUP(E87,'Export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87" s="38" t="str">
        <f>IFERROR(_xlfn.LET(         _xlpm.desc, _xlfn.XLOOKUP(E87,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87" s="39" t="str">
        <f>IFERROR(_xlfn.LET(_xlpm.desc,_xlfn.XLOOKUP(E87,'Export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87" s="42" t="str">
        <f>IFERROR(_xlfn.LET(_xlpm.desc,_xlfn.XLOOKUP(E87,'Export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87" s="50" t="str">
        <f>IFERROR(_xlfn.LET(_xlpm.desc,_xlfn.XLOOKUP(E87,'Export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87" t="str">
        <f ca="1">IF(E87="","",TODAY()-DATEVALUE(LEFT(_xlfn.XLOOKUP(E87,'Export file'!$I:$I,'Export file'!$F:$F,""),10)))</f>
        <v/>
      </c>
    </row>
    <row r="88" spans="2:24" ht="21.95" customHeight="1" x14ac:dyDescent="0.2">
      <c r="B88" s="60"/>
      <c r="C88" s="105"/>
      <c r="D88" s="38"/>
      <c r="E88" s="39"/>
      <c r="F88" s="39"/>
      <c r="G88" s="63"/>
      <c r="H88" s="39" t="str">
        <f t="shared" si="1"/>
        <v/>
      </c>
      <c r="I88" s="39"/>
      <c r="J88" s="77" t="b">
        <v>0</v>
      </c>
      <c r="K88" s="78" t="b">
        <v>0</v>
      </c>
      <c r="L88" s="73"/>
      <c r="M88" s="38" t="str">
        <f>TRIM(IFERROR(_xlfn.LET(_xlpm.desc,_xlfn.XLOOKUP(E88,'Export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88" s="39" t="str">
        <f>IFERROR(_xlfn.LET(_xlpm.desc,_xlfn.XLOOKUP(E88,'Export file'!I:I,'Export file'!H:H,""),_xlpm.startLabel,"Account Number ",_xlpm.startPos,SEARCH(_xlpm.startLabel,_xlpm.desc)+LEN(_xlpm.startLabel),MID(_xlpm.desc,_xlpm.startPos,8)),"-")</f>
        <v>-</v>
      </c>
      <c r="O88" s="39" t="str">
        <f>IFERROR(_xlfn.LET(_xlpm.desc,_xlfn.XLOOKUP(E88,'Export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88" s="70" t="str">
        <f>IFERROR(_xlfn.LET(_xlpm.desc,_xlfn.XLOOKUP(E88,'Export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88" s="40" t="str">
        <f>IFERROR(_xlfn.LET(_xlpm.desc,_xlfn.XLOOKUP(E88,'Export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88" s="39" t="str">
        <f>IFERROR(_xlfn.LET(_xlpm.desc,_xlfn.XLOOKUP(E88,'Export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88" s="45" t="str">
        <f>IFERROR(_xlfn.LET(_xlpm.desc,_xlfn.XLOOKUP(E88,'Export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88" s="38" t="str">
        <f>IFERROR(_xlfn.LET(         _xlpm.desc, _xlfn.XLOOKUP(E88,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88" s="39" t="str">
        <f>IFERROR(_xlfn.LET(_xlpm.desc,_xlfn.XLOOKUP(E88,'Export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88" s="42" t="str">
        <f>IFERROR(_xlfn.LET(_xlpm.desc,_xlfn.XLOOKUP(E88,'Export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88" s="50" t="str">
        <f>IFERROR(_xlfn.LET(_xlpm.desc,_xlfn.XLOOKUP(E88,'Export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88" t="str">
        <f ca="1">IF(E88="","",TODAY()-DATEVALUE(LEFT(_xlfn.XLOOKUP(E88,'Export file'!$I:$I,'Export file'!$F:$F,""),10)))</f>
        <v/>
      </c>
    </row>
    <row r="89" spans="2:24" ht="21.95" customHeight="1" x14ac:dyDescent="0.2">
      <c r="B89" s="60"/>
      <c r="C89" s="105"/>
      <c r="D89" s="38"/>
      <c r="E89" s="39"/>
      <c r="F89" s="39"/>
      <c r="G89" s="63"/>
      <c r="H89" s="39" t="str">
        <f t="shared" si="1"/>
        <v/>
      </c>
      <c r="I89" s="39"/>
      <c r="J89" s="77" t="b">
        <v>0</v>
      </c>
      <c r="K89" s="78" t="b">
        <v>0</v>
      </c>
      <c r="L89" s="73"/>
      <c r="M89" s="38" t="str">
        <f>TRIM(IFERROR(_xlfn.LET(_xlpm.desc,_xlfn.XLOOKUP(E89,'Export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89" s="39" t="str">
        <f>IFERROR(_xlfn.LET(_xlpm.desc,_xlfn.XLOOKUP(E89,'Export file'!I:I,'Export file'!H:H,""),_xlpm.startLabel,"Account Number ",_xlpm.startPos,SEARCH(_xlpm.startLabel,_xlpm.desc)+LEN(_xlpm.startLabel),MID(_xlpm.desc,_xlpm.startPos,8)),"-")</f>
        <v>-</v>
      </c>
      <c r="O89" s="39" t="str">
        <f>IFERROR(_xlfn.LET(_xlpm.desc,_xlfn.XLOOKUP(E89,'Export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89" s="70" t="str">
        <f>IFERROR(_xlfn.LET(_xlpm.desc,_xlfn.XLOOKUP(E89,'Export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89" s="40" t="str">
        <f>IFERROR(_xlfn.LET(_xlpm.desc,_xlfn.XLOOKUP(E89,'Export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89" s="39" t="str">
        <f>IFERROR(_xlfn.LET(_xlpm.desc,_xlfn.XLOOKUP(E89,'Export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89" s="45" t="str">
        <f>IFERROR(_xlfn.LET(_xlpm.desc,_xlfn.XLOOKUP(E89,'Export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89" s="38" t="str">
        <f>IFERROR(_xlfn.LET(         _xlpm.desc, _xlfn.XLOOKUP(E89,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89" s="39" t="str">
        <f>IFERROR(_xlfn.LET(_xlpm.desc,_xlfn.XLOOKUP(E89,'Export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89" s="42" t="str">
        <f>IFERROR(_xlfn.LET(_xlpm.desc,_xlfn.XLOOKUP(E89,'Export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89" s="50" t="str">
        <f>IFERROR(_xlfn.LET(_xlpm.desc,_xlfn.XLOOKUP(E89,'Export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89" t="str">
        <f ca="1">IF(E89="","",TODAY()-DATEVALUE(LEFT(_xlfn.XLOOKUP(E89,'Export file'!$I:$I,'Export file'!$F:$F,""),10)))</f>
        <v/>
      </c>
    </row>
    <row r="90" spans="2:24" ht="21.95" customHeight="1" x14ac:dyDescent="0.2">
      <c r="B90" s="60"/>
      <c r="C90" s="105"/>
      <c r="D90" s="38"/>
      <c r="E90" s="39"/>
      <c r="F90" s="39"/>
      <c r="G90" s="63"/>
      <c r="H90" s="39" t="str">
        <f t="shared" si="1"/>
        <v/>
      </c>
      <c r="I90" s="39"/>
      <c r="J90" s="77" t="b">
        <v>0</v>
      </c>
      <c r="K90" s="78" t="b">
        <v>0</v>
      </c>
      <c r="L90" s="73"/>
      <c r="M90" s="38" t="str">
        <f>TRIM(IFERROR(_xlfn.LET(_xlpm.desc,_xlfn.XLOOKUP(E90,'Export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90" s="39" t="str">
        <f>IFERROR(_xlfn.LET(_xlpm.desc,_xlfn.XLOOKUP(E90,'Export file'!I:I,'Export file'!H:H,""),_xlpm.startLabel,"Account Number ",_xlpm.startPos,SEARCH(_xlpm.startLabel,_xlpm.desc)+LEN(_xlpm.startLabel),MID(_xlpm.desc,_xlpm.startPos,8)),"-")</f>
        <v>-</v>
      </c>
      <c r="O90" s="39" t="str">
        <f>IFERROR(_xlfn.LET(_xlpm.desc,_xlfn.XLOOKUP(E90,'Export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90" s="70" t="str">
        <f>IFERROR(_xlfn.LET(_xlpm.desc,_xlfn.XLOOKUP(E90,'Export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90" s="40" t="str">
        <f>IFERROR(_xlfn.LET(_xlpm.desc,_xlfn.XLOOKUP(E90,'Export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90" s="39" t="str">
        <f>IFERROR(_xlfn.LET(_xlpm.desc,_xlfn.XLOOKUP(E90,'Export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90" s="45" t="str">
        <f>IFERROR(_xlfn.LET(_xlpm.desc,_xlfn.XLOOKUP(E90,'Export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90" s="38" t="str">
        <f>IFERROR(_xlfn.LET(         _xlpm.desc, _xlfn.XLOOKUP(E90,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90" s="39" t="str">
        <f>IFERROR(_xlfn.LET(_xlpm.desc,_xlfn.XLOOKUP(E90,'Export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90" s="42" t="str">
        <f>IFERROR(_xlfn.LET(_xlpm.desc,_xlfn.XLOOKUP(E90,'Export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90" s="50" t="str">
        <f>IFERROR(_xlfn.LET(_xlpm.desc,_xlfn.XLOOKUP(E90,'Export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90" t="str">
        <f ca="1">IF(E90="","",TODAY()-DATEVALUE(LEFT(_xlfn.XLOOKUP(E90,'Export file'!$I:$I,'Export file'!$F:$F,""),10)))</f>
        <v/>
      </c>
    </row>
    <row r="91" spans="2:24" ht="21.95" customHeight="1" x14ac:dyDescent="0.2">
      <c r="B91" s="60"/>
      <c r="C91" s="105"/>
      <c r="D91" s="38"/>
      <c r="E91" s="39"/>
      <c r="F91" s="39"/>
      <c r="G91" s="63"/>
      <c r="H91" s="39" t="str">
        <f t="shared" si="1"/>
        <v/>
      </c>
      <c r="I91" s="39"/>
      <c r="J91" s="77" t="b">
        <v>0</v>
      </c>
      <c r="K91" s="78" t="b">
        <v>0</v>
      </c>
      <c r="L91" s="73"/>
      <c r="M91" s="38" t="str">
        <f>TRIM(IFERROR(_xlfn.LET(_xlpm.desc,_xlfn.XLOOKUP(E91,'Export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91" s="39" t="str">
        <f>IFERROR(_xlfn.LET(_xlpm.desc,_xlfn.XLOOKUP(E91,'Export file'!I:I,'Export file'!H:H,""),_xlpm.startLabel,"Account Number ",_xlpm.startPos,SEARCH(_xlpm.startLabel,_xlpm.desc)+LEN(_xlpm.startLabel),MID(_xlpm.desc,_xlpm.startPos,8)),"-")</f>
        <v>-</v>
      </c>
      <c r="O91" s="39" t="str">
        <f>IFERROR(_xlfn.LET(_xlpm.desc,_xlfn.XLOOKUP(E91,'Export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91" s="70" t="str">
        <f>IFERROR(_xlfn.LET(_xlpm.desc,_xlfn.XLOOKUP(E91,'Export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91" s="40" t="str">
        <f>IFERROR(_xlfn.LET(_xlpm.desc,_xlfn.XLOOKUP(E91,'Export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91" s="39" t="str">
        <f>IFERROR(_xlfn.LET(_xlpm.desc,_xlfn.XLOOKUP(E91,'Export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91" s="45" t="str">
        <f>IFERROR(_xlfn.LET(_xlpm.desc,_xlfn.XLOOKUP(E91,'Export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91" s="38" t="str">
        <f>IFERROR(_xlfn.LET(         _xlpm.desc, _xlfn.XLOOKUP(E91,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91" s="39" t="str">
        <f>IFERROR(_xlfn.LET(_xlpm.desc,_xlfn.XLOOKUP(E91,'Export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91" s="42" t="str">
        <f>IFERROR(_xlfn.LET(_xlpm.desc,_xlfn.XLOOKUP(E91,'Export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91" s="50" t="str">
        <f>IFERROR(_xlfn.LET(_xlpm.desc,_xlfn.XLOOKUP(E91,'Export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91" t="str">
        <f ca="1">IF(E91="","",TODAY()-DATEVALUE(LEFT(_xlfn.XLOOKUP(E91,'Export file'!$I:$I,'Export file'!$F:$F,""),10)))</f>
        <v/>
      </c>
    </row>
    <row r="92" spans="2:24" ht="21.95" customHeight="1" x14ac:dyDescent="0.2">
      <c r="B92" s="60"/>
      <c r="C92" s="105"/>
      <c r="D92" s="38"/>
      <c r="E92" s="39"/>
      <c r="F92" s="39"/>
      <c r="G92" s="63"/>
      <c r="H92" s="39" t="str">
        <f t="shared" si="1"/>
        <v/>
      </c>
      <c r="I92" s="39"/>
      <c r="J92" s="77" t="b">
        <v>0</v>
      </c>
      <c r="K92" s="78" t="b">
        <v>0</v>
      </c>
      <c r="L92" s="73"/>
      <c r="M92" s="38" t="str">
        <f>TRIM(IFERROR(_xlfn.LET(_xlpm.desc,_xlfn.XLOOKUP(E92,'Export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92" s="39" t="str">
        <f>IFERROR(_xlfn.LET(_xlpm.desc,_xlfn.XLOOKUP(E92,'Export file'!I:I,'Export file'!H:H,""),_xlpm.startLabel,"Account Number ",_xlpm.startPos,SEARCH(_xlpm.startLabel,_xlpm.desc)+LEN(_xlpm.startLabel),MID(_xlpm.desc,_xlpm.startPos,8)),"-")</f>
        <v>-</v>
      </c>
      <c r="O92" s="39" t="str">
        <f>IFERROR(_xlfn.LET(_xlpm.desc,_xlfn.XLOOKUP(E92,'Export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92" s="70" t="str">
        <f>IFERROR(_xlfn.LET(_xlpm.desc,_xlfn.XLOOKUP(E92,'Export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92" s="40" t="str">
        <f>IFERROR(_xlfn.LET(_xlpm.desc,_xlfn.XLOOKUP(E92,'Export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92" s="39" t="str">
        <f>IFERROR(_xlfn.LET(_xlpm.desc,_xlfn.XLOOKUP(E92,'Export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92" s="45" t="str">
        <f>IFERROR(_xlfn.LET(_xlpm.desc,_xlfn.XLOOKUP(E92,'Export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92" s="38" t="str">
        <f>IFERROR(_xlfn.LET(         _xlpm.desc, _xlfn.XLOOKUP(E92,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92" s="39" t="str">
        <f>IFERROR(_xlfn.LET(_xlpm.desc,_xlfn.XLOOKUP(E92,'Export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92" s="42" t="str">
        <f>IFERROR(_xlfn.LET(_xlpm.desc,_xlfn.XLOOKUP(E92,'Export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92" s="50" t="str">
        <f>IFERROR(_xlfn.LET(_xlpm.desc,_xlfn.XLOOKUP(E92,'Export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92" t="str">
        <f ca="1">IF(E92="","",TODAY()-DATEVALUE(LEFT(_xlfn.XLOOKUP(E92,'Export file'!$I:$I,'Export file'!$F:$F,""),10)))</f>
        <v/>
      </c>
    </row>
    <row r="93" spans="2:24" ht="21.95" customHeight="1" x14ac:dyDescent="0.2">
      <c r="B93" s="60"/>
      <c r="C93" s="105"/>
      <c r="D93" s="38"/>
      <c r="E93" s="39"/>
      <c r="F93" s="39"/>
      <c r="G93" s="63"/>
      <c r="H93" s="39" t="str">
        <f t="shared" si="1"/>
        <v/>
      </c>
      <c r="I93" s="39"/>
      <c r="J93" s="77" t="b">
        <v>0</v>
      </c>
      <c r="K93" s="78" t="b">
        <v>0</v>
      </c>
      <c r="L93" s="73"/>
      <c r="M93" s="38" t="str">
        <f>TRIM(IFERROR(_xlfn.LET(_xlpm.desc,_xlfn.XLOOKUP(E93,'Export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93" s="39" t="str">
        <f>IFERROR(_xlfn.LET(_xlpm.desc,_xlfn.XLOOKUP(E93,'Export file'!I:I,'Export file'!H:H,""),_xlpm.startLabel,"Account Number ",_xlpm.startPos,SEARCH(_xlpm.startLabel,_xlpm.desc)+LEN(_xlpm.startLabel),MID(_xlpm.desc,_xlpm.startPos,8)),"-")</f>
        <v>-</v>
      </c>
      <c r="O93" s="39" t="str">
        <f>IFERROR(_xlfn.LET(_xlpm.desc,_xlfn.XLOOKUP(E93,'Export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93" s="70" t="str">
        <f>IFERROR(_xlfn.LET(_xlpm.desc,_xlfn.XLOOKUP(E93,'Export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93" s="40" t="str">
        <f>IFERROR(_xlfn.LET(_xlpm.desc,_xlfn.XLOOKUP(E93,'Export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93" s="39" t="str">
        <f>IFERROR(_xlfn.LET(_xlpm.desc,_xlfn.XLOOKUP(E93,'Export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93" s="45" t="str">
        <f>IFERROR(_xlfn.LET(_xlpm.desc,_xlfn.XLOOKUP(E93,'Export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93" s="38" t="str">
        <f>IFERROR(_xlfn.LET(         _xlpm.desc, _xlfn.XLOOKUP(E93,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93" s="39" t="str">
        <f>IFERROR(_xlfn.LET(_xlpm.desc,_xlfn.XLOOKUP(E93,'Export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93" s="42" t="str">
        <f>IFERROR(_xlfn.LET(_xlpm.desc,_xlfn.XLOOKUP(E93,'Export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93" s="50" t="str">
        <f>IFERROR(_xlfn.LET(_xlpm.desc,_xlfn.XLOOKUP(E93,'Export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93" t="str">
        <f ca="1">IF(E93="","",TODAY()-DATEVALUE(LEFT(_xlfn.XLOOKUP(E93,'Export file'!$I:$I,'Export file'!$F:$F,""),10)))</f>
        <v/>
      </c>
    </row>
    <row r="94" spans="2:24" ht="21.95" customHeight="1" x14ac:dyDescent="0.2">
      <c r="B94" s="60"/>
      <c r="C94" s="105"/>
      <c r="D94" s="38"/>
      <c r="E94" s="39"/>
      <c r="F94" s="39"/>
      <c r="G94" s="63"/>
      <c r="H94" s="39" t="str">
        <f t="shared" si="1"/>
        <v/>
      </c>
      <c r="I94" s="39"/>
      <c r="J94" s="77" t="b">
        <v>0</v>
      </c>
      <c r="K94" s="78" t="b">
        <v>0</v>
      </c>
      <c r="L94" s="73"/>
      <c r="M94" s="38" t="str">
        <f>TRIM(IFERROR(_xlfn.LET(_xlpm.desc,_xlfn.XLOOKUP(E94,'Export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94" s="39" t="str">
        <f>IFERROR(_xlfn.LET(_xlpm.desc,_xlfn.XLOOKUP(E94,'Export file'!I:I,'Export file'!H:H,""),_xlpm.startLabel,"Account Number ",_xlpm.startPos,SEARCH(_xlpm.startLabel,_xlpm.desc)+LEN(_xlpm.startLabel),MID(_xlpm.desc,_xlpm.startPos,8)),"-")</f>
        <v>-</v>
      </c>
      <c r="O94" s="39" t="str">
        <f>IFERROR(_xlfn.LET(_xlpm.desc,_xlfn.XLOOKUP(E94,'Export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94" s="70" t="str">
        <f>IFERROR(_xlfn.LET(_xlpm.desc,_xlfn.XLOOKUP(E94,'Export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94" s="40" t="str">
        <f>IFERROR(_xlfn.LET(_xlpm.desc,_xlfn.XLOOKUP(E94,'Export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94" s="39" t="str">
        <f>IFERROR(_xlfn.LET(_xlpm.desc,_xlfn.XLOOKUP(E94,'Export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94" s="45" t="str">
        <f>IFERROR(_xlfn.LET(_xlpm.desc,_xlfn.XLOOKUP(E94,'Export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94" s="38" t="str">
        <f>IFERROR(_xlfn.LET(         _xlpm.desc, _xlfn.XLOOKUP(E94,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94" s="39" t="str">
        <f>IFERROR(_xlfn.LET(_xlpm.desc,_xlfn.XLOOKUP(E94,'Export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94" s="42" t="str">
        <f>IFERROR(_xlfn.LET(_xlpm.desc,_xlfn.XLOOKUP(E94,'Export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94" s="50" t="str">
        <f>IFERROR(_xlfn.LET(_xlpm.desc,_xlfn.XLOOKUP(E94,'Export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94" t="str">
        <f ca="1">IF(E94="","",TODAY()-DATEVALUE(LEFT(_xlfn.XLOOKUP(E94,'Export file'!$I:$I,'Export file'!$F:$F,""),10)))</f>
        <v/>
      </c>
    </row>
    <row r="95" spans="2:24" ht="21.95" customHeight="1" x14ac:dyDescent="0.2">
      <c r="B95" s="60"/>
      <c r="C95" s="105"/>
      <c r="D95" s="38"/>
      <c r="E95" s="39"/>
      <c r="F95" s="39"/>
      <c r="G95" s="63"/>
      <c r="H95" s="39" t="str">
        <f t="shared" si="1"/>
        <v/>
      </c>
      <c r="I95" s="39"/>
      <c r="J95" s="77" t="b">
        <v>0</v>
      </c>
      <c r="K95" s="78" t="b">
        <v>0</v>
      </c>
      <c r="L95" s="73"/>
      <c r="M95" s="38" t="str">
        <f>TRIM(IFERROR(_xlfn.LET(_xlpm.desc,_xlfn.XLOOKUP(E95,'Export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95" s="39" t="str">
        <f>IFERROR(_xlfn.LET(_xlpm.desc,_xlfn.XLOOKUP(E95,'Export file'!I:I,'Export file'!H:H,""),_xlpm.startLabel,"Account Number ",_xlpm.startPos,SEARCH(_xlpm.startLabel,_xlpm.desc)+LEN(_xlpm.startLabel),MID(_xlpm.desc,_xlpm.startPos,8)),"-")</f>
        <v>-</v>
      </c>
      <c r="O95" s="39" t="str">
        <f>IFERROR(_xlfn.LET(_xlpm.desc,_xlfn.XLOOKUP(E95,'Export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95" s="70" t="str">
        <f>IFERROR(_xlfn.LET(_xlpm.desc,_xlfn.XLOOKUP(E95,'Export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95" s="40" t="str">
        <f>IFERROR(_xlfn.LET(_xlpm.desc,_xlfn.XLOOKUP(E95,'Export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95" s="39" t="str">
        <f>IFERROR(_xlfn.LET(_xlpm.desc,_xlfn.XLOOKUP(E95,'Export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95" s="45" t="str">
        <f>IFERROR(_xlfn.LET(_xlpm.desc,_xlfn.XLOOKUP(E95,'Export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95" s="38" t="str">
        <f>IFERROR(_xlfn.LET(         _xlpm.desc, _xlfn.XLOOKUP(E95,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95" s="39" t="str">
        <f>IFERROR(_xlfn.LET(_xlpm.desc,_xlfn.XLOOKUP(E95,'Export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95" s="42" t="str">
        <f>IFERROR(_xlfn.LET(_xlpm.desc,_xlfn.XLOOKUP(E95,'Export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95" s="50" t="str">
        <f>IFERROR(_xlfn.LET(_xlpm.desc,_xlfn.XLOOKUP(E95,'Export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95" t="str">
        <f ca="1">IF(E95="","",TODAY()-DATEVALUE(LEFT(_xlfn.XLOOKUP(E95,'Export file'!$I:$I,'Export file'!$F:$F,""),10)))</f>
        <v/>
      </c>
    </row>
    <row r="96" spans="2:24" ht="21.95" customHeight="1" x14ac:dyDescent="0.2">
      <c r="B96" s="60"/>
      <c r="C96" s="105"/>
      <c r="D96" s="38"/>
      <c r="E96" s="39"/>
      <c r="F96" s="39"/>
      <c r="G96" s="63"/>
      <c r="H96" s="39" t="str">
        <f t="shared" si="1"/>
        <v/>
      </c>
      <c r="I96" s="39"/>
      <c r="J96" s="77" t="b">
        <v>0</v>
      </c>
      <c r="K96" s="78" t="b">
        <v>0</v>
      </c>
      <c r="L96" s="73"/>
      <c r="M96" s="38" t="str">
        <f>TRIM(IFERROR(_xlfn.LET(_xlpm.desc,_xlfn.XLOOKUP(E96,'Export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96" s="39" t="str">
        <f>IFERROR(_xlfn.LET(_xlpm.desc,_xlfn.XLOOKUP(E96,'Export file'!I:I,'Export file'!H:H,""),_xlpm.startLabel,"Account Number ",_xlpm.startPos,SEARCH(_xlpm.startLabel,_xlpm.desc)+LEN(_xlpm.startLabel),MID(_xlpm.desc,_xlpm.startPos,8)),"-")</f>
        <v>-</v>
      </c>
      <c r="O96" s="39" t="str">
        <f>IFERROR(_xlfn.LET(_xlpm.desc,_xlfn.XLOOKUP(E96,'Export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96" s="70" t="str">
        <f>IFERROR(_xlfn.LET(_xlpm.desc,_xlfn.XLOOKUP(E96,'Export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96" s="40" t="str">
        <f>IFERROR(_xlfn.LET(_xlpm.desc,_xlfn.XLOOKUP(E96,'Export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96" s="39" t="str">
        <f>IFERROR(_xlfn.LET(_xlpm.desc,_xlfn.XLOOKUP(E96,'Export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96" s="45" t="str">
        <f>IFERROR(_xlfn.LET(_xlpm.desc,_xlfn.XLOOKUP(E96,'Export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96" s="38" t="str">
        <f>IFERROR(_xlfn.LET(         _xlpm.desc, _xlfn.XLOOKUP(E96,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96" s="39" t="str">
        <f>IFERROR(_xlfn.LET(_xlpm.desc,_xlfn.XLOOKUP(E96,'Export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96" s="42" t="str">
        <f>IFERROR(_xlfn.LET(_xlpm.desc,_xlfn.XLOOKUP(E96,'Export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96" s="50" t="str">
        <f>IFERROR(_xlfn.LET(_xlpm.desc,_xlfn.XLOOKUP(E96,'Export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96" t="str">
        <f ca="1">IF(E96="","",TODAY()-DATEVALUE(LEFT(_xlfn.XLOOKUP(E96,'Export file'!$I:$I,'Export file'!$F:$F,""),10)))</f>
        <v/>
      </c>
    </row>
    <row r="97" spans="2:24" ht="21.95" customHeight="1" x14ac:dyDescent="0.2">
      <c r="B97" s="60"/>
      <c r="C97" s="105"/>
      <c r="D97" s="38"/>
      <c r="E97" s="39"/>
      <c r="F97" s="39"/>
      <c r="G97" s="63"/>
      <c r="H97" s="39" t="str">
        <f t="shared" si="1"/>
        <v/>
      </c>
      <c r="I97" s="39"/>
      <c r="J97" s="77" t="b">
        <v>0</v>
      </c>
      <c r="K97" s="78" t="b">
        <v>0</v>
      </c>
      <c r="L97" s="73"/>
      <c r="M97" s="38" t="str">
        <f>TRIM(IFERROR(_xlfn.LET(_xlpm.desc,_xlfn.XLOOKUP(E97,'Export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97" s="39" t="str">
        <f>IFERROR(_xlfn.LET(_xlpm.desc,_xlfn.XLOOKUP(E97,'Export file'!I:I,'Export file'!H:H,""),_xlpm.startLabel,"Account Number ",_xlpm.startPos,SEARCH(_xlpm.startLabel,_xlpm.desc)+LEN(_xlpm.startLabel),MID(_xlpm.desc,_xlpm.startPos,8)),"-")</f>
        <v>-</v>
      </c>
      <c r="O97" s="39" t="str">
        <f>IFERROR(_xlfn.LET(_xlpm.desc,_xlfn.XLOOKUP(E97,'Export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97" s="70" t="str">
        <f>IFERROR(_xlfn.LET(_xlpm.desc,_xlfn.XLOOKUP(E97,'Export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97" s="40" t="str">
        <f>IFERROR(_xlfn.LET(_xlpm.desc,_xlfn.XLOOKUP(E97,'Export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97" s="39" t="str">
        <f>IFERROR(_xlfn.LET(_xlpm.desc,_xlfn.XLOOKUP(E97,'Export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97" s="45" t="str">
        <f>IFERROR(_xlfn.LET(_xlpm.desc,_xlfn.XLOOKUP(E97,'Export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97" s="38" t="str">
        <f>IFERROR(_xlfn.LET(         _xlpm.desc, _xlfn.XLOOKUP(E97,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97" s="39" t="str">
        <f>IFERROR(_xlfn.LET(_xlpm.desc,_xlfn.XLOOKUP(E97,'Export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97" s="42" t="str">
        <f>IFERROR(_xlfn.LET(_xlpm.desc,_xlfn.XLOOKUP(E97,'Export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97" s="50" t="str">
        <f>IFERROR(_xlfn.LET(_xlpm.desc,_xlfn.XLOOKUP(E97,'Export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97" t="str">
        <f ca="1">IF(E97="","",TODAY()-DATEVALUE(LEFT(_xlfn.XLOOKUP(E97,'Export file'!$I:$I,'Export file'!$F:$F,""),10)))</f>
        <v/>
      </c>
    </row>
    <row r="98" spans="2:24" ht="21.95" customHeight="1" x14ac:dyDescent="0.2">
      <c r="B98" s="60"/>
      <c r="C98" s="105"/>
      <c r="D98" s="38"/>
      <c r="E98" s="39"/>
      <c r="F98" s="39"/>
      <c r="G98" s="63"/>
      <c r="H98" s="39" t="str">
        <f t="shared" si="1"/>
        <v/>
      </c>
      <c r="I98" s="39"/>
      <c r="J98" s="77" t="b">
        <v>0</v>
      </c>
      <c r="K98" s="78" t="b">
        <v>0</v>
      </c>
      <c r="L98" s="73"/>
      <c r="M98" s="38" t="str">
        <f>TRIM(IFERROR(_xlfn.LET(_xlpm.desc,_xlfn.XLOOKUP(E98,'Export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98" s="39" t="str">
        <f>IFERROR(_xlfn.LET(_xlpm.desc,_xlfn.XLOOKUP(E98,'Export file'!I:I,'Export file'!H:H,""),_xlpm.startLabel,"Account Number ",_xlpm.startPos,SEARCH(_xlpm.startLabel,_xlpm.desc)+LEN(_xlpm.startLabel),MID(_xlpm.desc,_xlpm.startPos,8)),"-")</f>
        <v>-</v>
      </c>
      <c r="O98" s="39" t="str">
        <f>IFERROR(_xlfn.LET(_xlpm.desc,_xlfn.XLOOKUP(E98,'Export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98" s="70" t="str">
        <f>IFERROR(_xlfn.LET(_xlpm.desc,_xlfn.XLOOKUP(E98,'Export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98" s="40" t="str">
        <f>IFERROR(_xlfn.LET(_xlpm.desc,_xlfn.XLOOKUP(E98,'Export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98" s="39" t="str">
        <f>IFERROR(_xlfn.LET(_xlpm.desc,_xlfn.XLOOKUP(E98,'Export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98" s="45" t="str">
        <f>IFERROR(_xlfn.LET(_xlpm.desc,_xlfn.XLOOKUP(E98,'Export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98" s="38" t="str">
        <f>IFERROR(_xlfn.LET(         _xlpm.desc, _xlfn.XLOOKUP(E98,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98" s="39" t="str">
        <f>IFERROR(_xlfn.LET(_xlpm.desc,_xlfn.XLOOKUP(E98,'Export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98" s="42" t="str">
        <f>IFERROR(_xlfn.LET(_xlpm.desc,_xlfn.XLOOKUP(E98,'Export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98" s="50" t="str">
        <f>IFERROR(_xlfn.LET(_xlpm.desc,_xlfn.XLOOKUP(E98,'Export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98" t="str">
        <f ca="1">IF(E98="","",TODAY()-DATEVALUE(LEFT(_xlfn.XLOOKUP(E98,'Export file'!$I:$I,'Export file'!$F:$F,""),10)))</f>
        <v/>
      </c>
    </row>
    <row r="99" spans="2:24" ht="21.95" customHeight="1" x14ac:dyDescent="0.2">
      <c r="B99" s="60"/>
      <c r="C99" s="105"/>
      <c r="D99" s="38"/>
      <c r="E99" s="39"/>
      <c r="F99" s="39"/>
      <c r="G99" s="63"/>
      <c r="H99" s="39" t="str">
        <f t="shared" si="1"/>
        <v/>
      </c>
      <c r="I99" s="39"/>
      <c r="J99" s="77" t="b">
        <v>0</v>
      </c>
      <c r="K99" s="78" t="b">
        <v>0</v>
      </c>
      <c r="L99" s="73"/>
      <c r="M99" s="38" t="str">
        <f>TRIM(IFERROR(_xlfn.LET(_xlpm.desc,_xlfn.XLOOKUP(E99,'Export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99" s="39" t="str">
        <f>IFERROR(_xlfn.LET(_xlpm.desc,_xlfn.XLOOKUP(E99,'Export file'!I:I,'Export file'!H:H,""),_xlpm.startLabel,"Account Number ",_xlpm.startPos,SEARCH(_xlpm.startLabel,_xlpm.desc)+LEN(_xlpm.startLabel),MID(_xlpm.desc,_xlpm.startPos,8)),"-")</f>
        <v>-</v>
      </c>
      <c r="O99" s="39" t="str">
        <f>IFERROR(_xlfn.LET(_xlpm.desc,_xlfn.XLOOKUP(E99,'Export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99" s="70" t="str">
        <f>IFERROR(_xlfn.LET(_xlpm.desc,_xlfn.XLOOKUP(E99,'Export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99" s="40" t="str">
        <f>IFERROR(_xlfn.LET(_xlpm.desc,_xlfn.XLOOKUP(E99,'Export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99" s="39" t="str">
        <f>IFERROR(_xlfn.LET(_xlpm.desc,_xlfn.XLOOKUP(E99,'Export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99" s="45" t="str">
        <f>IFERROR(_xlfn.LET(_xlpm.desc,_xlfn.XLOOKUP(E99,'Export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99" s="38" t="str">
        <f>IFERROR(_xlfn.LET(         _xlpm.desc, _xlfn.XLOOKUP(E99,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99" s="39" t="str">
        <f>IFERROR(_xlfn.LET(_xlpm.desc,_xlfn.XLOOKUP(E99,'Export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99" s="42" t="str">
        <f>IFERROR(_xlfn.LET(_xlpm.desc,_xlfn.XLOOKUP(E99,'Export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99" s="50" t="str">
        <f>IFERROR(_xlfn.LET(_xlpm.desc,_xlfn.XLOOKUP(E99,'Export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99" t="str">
        <f ca="1">IF(E99="","",TODAY()-DATEVALUE(LEFT(_xlfn.XLOOKUP(E99,'Export file'!$I:$I,'Export file'!$F:$F,""),10)))</f>
        <v/>
      </c>
    </row>
    <row r="100" spans="2:24" ht="21.95" customHeight="1" x14ac:dyDescent="0.2">
      <c r="B100" s="60"/>
      <c r="C100" s="105"/>
      <c r="D100" s="38"/>
      <c r="E100" s="39"/>
      <c r="F100" s="39"/>
      <c r="G100" s="63"/>
      <c r="H100" s="39" t="str">
        <f t="shared" si="1"/>
        <v/>
      </c>
      <c r="I100" s="39"/>
      <c r="J100" s="77" t="b">
        <v>0</v>
      </c>
      <c r="K100" s="78" t="b">
        <v>0</v>
      </c>
      <c r="L100" s="73"/>
      <c r="M100" s="38" t="str">
        <f>TRIM(IFERROR(_xlfn.LET(_xlpm.desc,_xlfn.XLOOKUP(E100,'Export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00" s="39" t="str">
        <f>IFERROR(_xlfn.LET(_xlpm.desc,_xlfn.XLOOKUP(E100,'Export file'!I:I,'Export file'!H:H,""),_xlpm.startLabel,"Account Number ",_xlpm.startPos,SEARCH(_xlpm.startLabel,_xlpm.desc)+LEN(_xlpm.startLabel),MID(_xlpm.desc,_xlpm.startPos,8)),"-")</f>
        <v>-</v>
      </c>
      <c r="O100" s="39" t="str">
        <f>IFERROR(_xlfn.LET(_xlpm.desc,_xlfn.XLOOKUP(E100,'Export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00" s="70" t="str">
        <f>IFERROR(_xlfn.LET(_xlpm.desc,_xlfn.XLOOKUP(E100,'Export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00" s="40" t="str">
        <f>IFERROR(_xlfn.LET(_xlpm.desc,_xlfn.XLOOKUP(E100,'Export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00" s="39" t="str">
        <f>IFERROR(_xlfn.LET(_xlpm.desc,_xlfn.XLOOKUP(E100,'Export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00" s="45" t="str">
        <f>IFERROR(_xlfn.LET(_xlpm.desc,_xlfn.XLOOKUP(E100,'Export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00" s="38" t="str">
        <f>IFERROR(_xlfn.LET(         _xlpm.desc, _xlfn.XLOOKUP(E100,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00" s="39" t="str">
        <f>IFERROR(_xlfn.LET(_xlpm.desc,_xlfn.XLOOKUP(E100,'Export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00" s="42" t="str">
        <f>IFERROR(_xlfn.LET(_xlpm.desc,_xlfn.XLOOKUP(E100,'Export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00" s="50" t="str">
        <f>IFERROR(_xlfn.LET(_xlpm.desc,_xlfn.XLOOKUP(E100,'Export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00" t="str">
        <f ca="1">IF(E100="","",TODAY()-DATEVALUE(LEFT(_xlfn.XLOOKUP(E100,'Export file'!$I:$I,'Export file'!$F:$F,""),10)))</f>
        <v/>
      </c>
    </row>
    <row r="101" spans="2:24" ht="21.95" customHeight="1" x14ac:dyDescent="0.2">
      <c r="B101" s="60"/>
      <c r="C101" s="105"/>
      <c r="D101" s="38"/>
      <c r="E101" s="39"/>
      <c r="F101" s="39"/>
      <c r="G101" s="63"/>
      <c r="H101" s="39" t="str">
        <f t="shared" si="1"/>
        <v/>
      </c>
      <c r="I101" s="39"/>
      <c r="J101" s="77" t="b">
        <v>0</v>
      </c>
      <c r="K101" s="78" t="b">
        <v>0</v>
      </c>
      <c r="L101" s="73"/>
      <c r="M101" s="38" t="str">
        <f>TRIM(IFERROR(_xlfn.LET(_xlpm.desc,_xlfn.XLOOKUP(E101,'Export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01" s="39" t="str">
        <f>IFERROR(_xlfn.LET(_xlpm.desc,_xlfn.XLOOKUP(E101,'Export file'!I:I,'Export file'!H:H,""),_xlpm.startLabel,"Account Number ",_xlpm.startPos,SEARCH(_xlpm.startLabel,_xlpm.desc)+LEN(_xlpm.startLabel),MID(_xlpm.desc,_xlpm.startPos,8)),"-")</f>
        <v>-</v>
      </c>
      <c r="O101" s="39" t="str">
        <f>IFERROR(_xlfn.LET(_xlpm.desc,_xlfn.XLOOKUP(E101,'Export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01" s="70" t="str">
        <f>IFERROR(_xlfn.LET(_xlpm.desc,_xlfn.XLOOKUP(E101,'Export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01" s="40" t="str">
        <f>IFERROR(_xlfn.LET(_xlpm.desc,_xlfn.XLOOKUP(E101,'Export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01" s="39" t="str">
        <f>IFERROR(_xlfn.LET(_xlpm.desc,_xlfn.XLOOKUP(E101,'Export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01" s="45" t="str">
        <f>IFERROR(_xlfn.LET(_xlpm.desc,_xlfn.XLOOKUP(E101,'Export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01" s="38" t="str">
        <f>IFERROR(_xlfn.LET(         _xlpm.desc, _xlfn.XLOOKUP(E101,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01" s="39" t="str">
        <f>IFERROR(_xlfn.LET(_xlpm.desc,_xlfn.XLOOKUP(E101,'Export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01" s="42" t="str">
        <f>IFERROR(_xlfn.LET(_xlpm.desc,_xlfn.XLOOKUP(E101,'Export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01" s="50" t="str">
        <f>IFERROR(_xlfn.LET(_xlpm.desc,_xlfn.XLOOKUP(E101,'Export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01" t="str">
        <f ca="1">IF(E101="","",TODAY()-DATEVALUE(LEFT(_xlfn.XLOOKUP(E101,'Export file'!$I:$I,'Export file'!$F:$F,""),10)))</f>
        <v/>
      </c>
    </row>
    <row r="102" spans="2:24" ht="21.95" customHeight="1" x14ac:dyDescent="0.2">
      <c r="B102" s="60"/>
      <c r="C102" s="105"/>
      <c r="D102" s="38"/>
      <c r="E102" s="39"/>
      <c r="F102" s="39"/>
      <c r="G102" s="63"/>
      <c r="H102" s="39" t="str">
        <f t="shared" si="1"/>
        <v/>
      </c>
      <c r="I102" s="39"/>
      <c r="J102" s="77" t="b">
        <v>0</v>
      </c>
      <c r="K102" s="78" t="b">
        <v>0</v>
      </c>
      <c r="L102" s="73"/>
      <c r="M102" s="38" t="str">
        <f>TRIM(IFERROR(_xlfn.LET(_xlpm.desc,_xlfn.XLOOKUP(E102,'Export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02" s="39" t="str">
        <f>IFERROR(_xlfn.LET(_xlpm.desc,_xlfn.XLOOKUP(E102,'Export file'!I:I,'Export file'!H:H,""),_xlpm.startLabel,"Account Number ",_xlpm.startPos,SEARCH(_xlpm.startLabel,_xlpm.desc)+LEN(_xlpm.startLabel),MID(_xlpm.desc,_xlpm.startPos,8)),"-")</f>
        <v>-</v>
      </c>
      <c r="O102" s="39" t="str">
        <f>IFERROR(_xlfn.LET(_xlpm.desc,_xlfn.XLOOKUP(E102,'Export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02" s="70" t="str">
        <f>IFERROR(_xlfn.LET(_xlpm.desc,_xlfn.XLOOKUP(E102,'Export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02" s="40" t="str">
        <f>IFERROR(_xlfn.LET(_xlpm.desc,_xlfn.XLOOKUP(E102,'Export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02" s="39" t="str">
        <f>IFERROR(_xlfn.LET(_xlpm.desc,_xlfn.XLOOKUP(E102,'Export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02" s="45" t="str">
        <f>IFERROR(_xlfn.LET(_xlpm.desc,_xlfn.XLOOKUP(E102,'Export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02" s="38" t="str">
        <f>IFERROR(_xlfn.LET(         _xlpm.desc, _xlfn.XLOOKUP(E102,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02" s="39" t="str">
        <f>IFERROR(_xlfn.LET(_xlpm.desc,_xlfn.XLOOKUP(E102,'Export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02" s="42" t="str">
        <f>IFERROR(_xlfn.LET(_xlpm.desc,_xlfn.XLOOKUP(E102,'Export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02" s="50" t="str">
        <f>IFERROR(_xlfn.LET(_xlpm.desc,_xlfn.XLOOKUP(E102,'Export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02" t="str">
        <f ca="1">IF(E102="","",TODAY()-DATEVALUE(LEFT(_xlfn.XLOOKUP(E102,'Export file'!$I:$I,'Export file'!$F:$F,""),10)))</f>
        <v/>
      </c>
    </row>
    <row r="103" spans="2:24" ht="21.95" customHeight="1" x14ac:dyDescent="0.2">
      <c r="B103" s="60"/>
      <c r="C103" s="105"/>
      <c r="D103" s="38"/>
      <c r="E103" s="39"/>
      <c r="F103" s="39"/>
      <c r="G103" s="63"/>
      <c r="H103" s="39" t="str">
        <f t="shared" si="1"/>
        <v/>
      </c>
      <c r="I103" s="39"/>
      <c r="J103" s="77" t="b">
        <v>0</v>
      </c>
      <c r="K103" s="78" t="b">
        <v>0</v>
      </c>
      <c r="L103" s="73"/>
      <c r="M103" s="38" t="str">
        <f>TRIM(IFERROR(_xlfn.LET(_xlpm.desc,_xlfn.XLOOKUP(E103,'Export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03" s="39" t="str">
        <f>IFERROR(_xlfn.LET(_xlpm.desc,_xlfn.XLOOKUP(E103,'Export file'!I:I,'Export file'!H:H,""),_xlpm.startLabel,"Account Number ",_xlpm.startPos,SEARCH(_xlpm.startLabel,_xlpm.desc)+LEN(_xlpm.startLabel),MID(_xlpm.desc,_xlpm.startPos,8)),"-")</f>
        <v>-</v>
      </c>
      <c r="O103" s="39" t="str">
        <f>IFERROR(_xlfn.LET(_xlpm.desc,_xlfn.XLOOKUP(E103,'Export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03" s="70" t="str">
        <f>IFERROR(_xlfn.LET(_xlpm.desc,_xlfn.XLOOKUP(E103,'Export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03" s="40" t="str">
        <f>IFERROR(_xlfn.LET(_xlpm.desc,_xlfn.XLOOKUP(E103,'Export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03" s="39" t="str">
        <f>IFERROR(_xlfn.LET(_xlpm.desc,_xlfn.XLOOKUP(E103,'Export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03" s="45" t="str">
        <f>IFERROR(_xlfn.LET(_xlpm.desc,_xlfn.XLOOKUP(E103,'Export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03" s="38" t="str">
        <f>IFERROR(_xlfn.LET(         _xlpm.desc, _xlfn.XLOOKUP(E103,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03" s="39" t="str">
        <f>IFERROR(_xlfn.LET(_xlpm.desc,_xlfn.XLOOKUP(E103,'Export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03" s="42" t="str">
        <f>IFERROR(_xlfn.LET(_xlpm.desc,_xlfn.XLOOKUP(E103,'Export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03" s="50" t="str">
        <f>IFERROR(_xlfn.LET(_xlpm.desc,_xlfn.XLOOKUP(E103,'Export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03" t="str">
        <f ca="1">IF(E103="","",TODAY()-DATEVALUE(LEFT(_xlfn.XLOOKUP(E103,'Export file'!$I:$I,'Export file'!$F:$F,""),10)))</f>
        <v/>
      </c>
    </row>
    <row r="104" spans="2:24" ht="21.95" customHeight="1" x14ac:dyDescent="0.2">
      <c r="B104" s="60"/>
      <c r="C104" s="105"/>
      <c r="D104" s="38"/>
      <c r="E104" s="39"/>
      <c r="F104" s="39"/>
      <c r="G104" s="63"/>
      <c r="H104" s="39" t="str">
        <f t="shared" si="1"/>
        <v/>
      </c>
      <c r="I104" s="39"/>
      <c r="J104" s="77" t="b">
        <v>0</v>
      </c>
      <c r="K104" s="78" t="b">
        <v>0</v>
      </c>
      <c r="L104" s="73"/>
      <c r="M104" s="38" t="str">
        <f>TRIM(IFERROR(_xlfn.LET(_xlpm.desc,_xlfn.XLOOKUP(E104,'Export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04" s="39" t="str">
        <f>IFERROR(_xlfn.LET(_xlpm.desc,_xlfn.XLOOKUP(E104,'Export file'!I:I,'Export file'!H:H,""),_xlpm.startLabel,"Account Number ",_xlpm.startPos,SEARCH(_xlpm.startLabel,_xlpm.desc)+LEN(_xlpm.startLabel),MID(_xlpm.desc,_xlpm.startPos,8)),"-")</f>
        <v>-</v>
      </c>
      <c r="O104" s="39" t="str">
        <f>IFERROR(_xlfn.LET(_xlpm.desc,_xlfn.XLOOKUP(E104,'Export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04" s="70" t="str">
        <f>IFERROR(_xlfn.LET(_xlpm.desc,_xlfn.XLOOKUP(E104,'Export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04" s="40" t="str">
        <f>IFERROR(_xlfn.LET(_xlpm.desc,_xlfn.XLOOKUP(E104,'Export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04" s="39" t="str">
        <f>IFERROR(_xlfn.LET(_xlpm.desc,_xlfn.XLOOKUP(E104,'Export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04" s="45" t="str">
        <f>IFERROR(_xlfn.LET(_xlpm.desc,_xlfn.XLOOKUP(E104,'Export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04" s="38" t="str">
        <f>IFERROR(_xlfn.LET(         _xlpm.desc, _xlfn.XLOOKUP(E104,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04" s="39" t="str">
        <f>IFERROR(_xlfn.LET(_xlpm.desc,_xlfn.XLOOKUP(E104,'Export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04" s="42" t="str">
        <f>IFERROR(_xlfn.LET(_xlpm.desc,_xlfn.XLOOKUP(E104,'Export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04" s="50" t="str">
        <f>IFERROR(_xlfn.LET(_xlpm.desc,_xlfn.XLOOKUP(E104,'Export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04" t="str">
        <f ca="1">IF(E104="","",TODAY()-DATEVALUE(LEFT(_xlfn.XLOOKUP(E104,'Export file'!$I:$I,'Export file'!$F:$F,""),10)))</f>
        <v/>
      </c>
    </row>
    <row r="105" spans="2:24" ht="21.95" customHeight="1" x14ac:dyDescent="0.2">
      <c r="B105" s="60"/>
      <c r="C105" s="105"/>
      <c r="D105" s="38"/>
      <c r="E105" s="39"/>
      <c r="F105" s="39"/>
      <c r="G105" s="63"/>
      <c r="H105" s="39" t="str">
        <f t="shared" si="1"/>
        <v/>
      </c>
      <c r="I105" s="39"/>
      <c r="J105" s="77" t="b">
        <v>0</v>
      </c>
      <c r="K105" s="78" t="b">
        <v>0</v>
      </c>
      <c r="L105" s="73"/>
      <c r="M105" s="38" t="str">
        <f>TRIM(IFERROR(_xlfn.LET(_xlpm.desc,_xlfn.XLOOKUP(E105,'Export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05" s="39" t="str">
        <f>IFERROR(_xlfn.LET(_xlpm.desc,_xlfn.XLOOKUP(E105,'Export file'!I:I,'Export file'!H:H,""),_xlpm.startLabel,"Account Number ",_xlpm.startPos,SEARCH(_xlpm.startLabel,_xlpm.desc)+LEN(_xlpm.startLabel),MID(_xlpm.desc,_xlpm.startPos,8)),"-")</f>
        <v>-</v>
      </c>
      <c r="O105" s="39" t="str">
        <f>IFERROR(_xlfn.LET(_xlpm.desc,_xlfn.XLOOKUP(E105,'Export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05" s="70" t="str">
        <f>IFERROR(_xlfn.LET(_xlpm.desc,_xlfn.XLOOKUP(E105,'Export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05" s="40" t="str">
        <f>IFERROR(_xlfn.LET(_xlpm.desc,_xlfn.XLOOKUP(E105,'Export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05" s="39" t="str">
        <f>IFERROR(_xlfn.LET(_xlpm.desc,_xlfn.XLOOKUP(E105,'Export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05" s="45" t="str">
        <f>IFERROR(_xlfn.LET(_xlpm.desc,_xlfn.XLOOKUP(E105,'Export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05" s="38" t="str">
        <f>IFERROR(_xlfn.LET(         _xlpm.desc, _xlfn.XLOOKUP(E105,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05" s="39" t="str">
        <f>IFERROR(_xlfn.LET(_xlpm.desc,_xlfn.XLOOKUP(E105,'Export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05" s="42" t="str">
        <f>IFERROR(_xlfn.LET(_xlpm.desc,_xlfn.XLOOKUP(E105,'Export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05" s="50" t="str">
        <f>IFERROR(_xlfn.LET(_xlpm.desc,_xlfn.XLOOKUP(E105,'Export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05" t="str">
        <f ca="1">IF(E105="","",TODAY()-DATEVALUE(LEFT(_xlfn.XLOOKUP(E105,'Export file'!$I:$I,'Export file'!$F:$F,""),10)))</f>
        <v/>
      </c>
    </row>
    <row r="106" spans="2:24" ht="21.95" customHeight="1" x14ac:dyDescent="0.2">
      <c r="B106" s="60"/>
      <c r="C106" s="105"/>
      <c r="D106" s="38"/>
      <c r="E106" s="39"/>
      <c r="F106" s="39"/>
      <c r="G106" s="63"/>
      <c r="H106" s="39" t="str">
        <f t="shared" si="1"/>
        <v/>
      </c>
      <c r="I106" s="39"/>
      <c r="J106" s="77" t="b">
        <v>0</v>
      </c>
      <c r="K106" s="78" t="b">
        <v>0</v>
      </c>
      <c r="L106" s="73"/>
      <c r="M106" s="38" t="str">
        <f>TRIM(IFERROR(_xlfn.LET(_xlpm.desc,_xlfn.XLOOKUP(E106,'Export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06" s="39" t="str">
        <f>IFERROR(_xlfn.LET(_xlpm.desc,_xlfn.XLOOKUP(E106,'Export file'!I:I,'Export file'!H:H,""),_xlpm.startLabel,"Account Number ",_xlpm.startPos,SEARCH(_xlpm.startLabel,_xlpm.desc)+LEN(_xlpm.startLabel),MID(_xlpm.desc,_xlpm.startPos,8)),"-")</f>
        <v>-</v>
      </c>
      <c r="O106" s="39" t="str">
        <f>IFERROR(_xlfn.LET(_xlpm.desc,_xlfn.XLOOKUP(E106,'Export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06" s="70" t="str">
        <f>IFERROR(_xlfn.LET(_xlpm.desc,_xlfn.XLOOKUP(E106,'Export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06" s="40" t="str">
        <f>IFERROR(_xlfn.LET(_xlpm.desc,_xlfn.XLOOKUP(E106,'Export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06" s="39" t="str">
        <f>IFERROR(_xlfn.LET(_xlpm.desc,_xlfn.XLOOKUP(E106,'Export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06" s="45" t="str">
        <f>IFERROR(_xlfn.LET(_xlpm.desc,_xlfn.XLOOKUP(E106,'Export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06" s="38" t="str">
        <f>IFERROR(_xlfn.LET(         _xlpm.desc, _xlfn.XLOOKUP(E106,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06" s="39" t="str">
        <f>IFERROR(_xlfn.LET(_xlpm.desc,_xlfn.XLOOKUP(E106,'Export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06" s="42" t="str">
        <f>IFERROR(_xlfn.LET(_xlpm.desc,_xlfn.XLOOKUP(E106,'Export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06" s="50" t="str">
        <f>IFERROR(_xlfn.LET(_xlpm.desc,_xlfn.XLOOKUP(E106,'Export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06" t="str">
        <f ca="1">IF(E106="","",TODAY()-DATEVALUE(LEFT(_xlfn.XLOOKUP(E106,'Export file'!$I:$I,'Export file'!$F:$F,""),10)))</f>
        <v/>
      </c>
    </row>
    <row r="107" spans="2:24" ht="21.95" customHeight="1" x14ac:dyDescent="0.2">
      <c r="B107" s="60"/>
      <c r="C107" s="105"/>
      <c r="D107" s="38"/>
      <c r="E107" s="39"/>
      <c r="F107" s="39"/>
      <c r="G107" s="63"/>
      <c r="H107" s="39" t="str">
        <f t="shared" si="1"/>
        <v/>
      </c>
      <c r="I107" s="39"/>
      <c r="J107" s="77" t="b">
        <v>0</v>
      </c>
      <c r="K107" s="78" t="b">
        <v>0</v>
      </c>
      <c r="L107" s="73"/>
      <c r="M107" s="38" t="str">
        <f>TRIM(IFERROR(_xlfn.LET(_xlpm.desc,_xlfn.XLOOKUP(E107,'Export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07" s="39" t="str">
        <f>IFERROR(_xlfn.LET(_xlpm.desc,_xlfn.XLOOKUP(E107,'Export file'!I:I,'Export file'!H:H,""),_xlpm.startLabel,"Account Number ",_xlpm.startPos,SEARCH(_xlpm.startLabel,_xlpm.desc)+LEN(_xlpm.startLabel),MID(_xlpm.desc,_xlpm.startPos,8)),"-")</f>
        <v>-</v>
      </c>
      <c r="O107" s="39" t="str">
        <f>IFERROR(_xlfn.LET(_xlpm.desc,_xlfn.XLOOKUP(E107,'Export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07" s="70" t="str">
        <f>IFERROR(_xlfn.LET(_xlpm.desc,_xlfn.XLOOKUP(E107,'Export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07" s="40" t="str">
        <f>IFERROR(_xlfn.LET(_xlpm.desc,_xlfn.XLOOKUP(E107,'Export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07" s="39" t="str">
        <f>IFERROR(_xlfn.LET(_xlpm.desc,_xlfn.XLOOKUP(E107,'Export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07" s="45" t="str">
        <f>IFERROR(_xlfn.LET(_xlpm.desc,_xlfn.XLOOKUP(E107,'Export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07" s="38" t="str">
        <f>IFERROR(_xlfn.LET(         _xlpm.desc, _xlfn.XLOOKUP(E107,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07" s="39" t="str">
        <f>IFERROR(_xlfn.LET(_xlpm.desc,_xlfn.XLOOKUP(E107,'Export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07" s="42" t="str">
        <f>IFERROR(_xlfn.LET(_xlpm.desc,_xlfn.XLOOKUP(E107,'Export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07" s="50" t="str">
        <f>IFERROR(_xlfn.LET(_xlpm.desc,_xlfn.XLOOKUP(E107,'Export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07" t="str">
        <f ca="1">IF(E107="","",TODAY()-DATEVALUE(LEFT(_xlfn.XLOOKUP(E107,'Export file'!$I:$I,'Export file'!$F:$F,""),10)))</f>
        <v/>
      </c>
    </row>
    <row r="108" spans="2:24" ht="21.95" customHeight="1" x14ac:dyDescent="0.2">
      <c r="B108" s="60"/>
      <c r="C108" s="105"/>
      <c r="D108" s="38"/>
      <c r="E108" s="39"/>
      <c r="F108" s="39"/>
      <c r="G108" s="63"/>
      <c r="H108" s="39" t="str">
        <f t="shared" si="1"/>
        <v/>
      </c>
      <c r="I108" s="39"/>
      <c r="J108" s="77" t="b">
        <v>0</v>
      </c>
      <c r="K108" s="78" t="b">
        <v>0</v>
      </c>
      <c r="L108" s="73"/>
      <c r="M108" s="38" t="str">
        <f>TRIM(IFERROR(_xlfn.LET(_xlpm.desc,_xlfn.XLOOKUP(E108,'Export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08" s="39" t="str">
        <f>IFERROR(_xlfn.LET(_xlpm.desc,_xlfn.XLOOKUP(E108,'Export file'!I:I,'Export file'!H:H,""),_xlpm.startLabel,"Account Number ",_xlpm.startPos,SEARCH(_xlpm.startLabel,_xlpm.desc)+LEN(_xlpm.startLabel),MID(_xlpm.desc,_xlpm.startPos,8)),"-")</f>
        <v>-</v>
      </c>
      <c r="O108" s="39" t="str">
        <f>IFERROR(_xlfn.LET(_xlpm.desc,_xlfn.XLOOKUP(E108,'Export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08" s="70" t="str">
        <f>IFERROR(_xlfn.LET(_xlpm.desc,_xlfn.XLOOKUP(E108,'Export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08" s="40" t="str">
        <f>IFERROR(_xlfn.LET(_xlpm.desc,_xlfn.XLOOKUP(E108,'Export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08" s="39" t="str">
        <f>IFERROR(_xlfn.LET(_xlpm.desc,_xlfn.XLOOKUP(E108,'Export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08" s="45" t="str">
        <f>IFERROR(_xlfn.LET(_xlpm.desc,_xlfn.XLOOKUP(E108,'Export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08" s="38" t="str">
        <f>IFERROR(_xlfn.LET(         _xlpm.desc, _xlfn.XLOOKUP(E108,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08" s="39" t="str">
        <f>IFERROR(_xlfn.LET(_xlpm.desc,_xlfn.XLOOKUP(E108,'Export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08" s="42" t="str">
        <f>IFERROR(_xlfn.LET(_xlpm.desc,_xlfn.XLOOKUP(E108,'Export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08" s="50" t="str">
        <f>IFERROR(_xlfn.LET(_xlpm.desc,_xlfn.XLOOKUP(E108,'Export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08" t="str">
        <f ca="1">IF(E108="","",TODAY()-DATEVALUE(LEFT(_xlfn.XLOOKUP(E108,'Export file'!$I:$I,'Export file'!$F:$F,""),10)))</f>
        <v/>
      </c>
    </row>
    <row r="109" spans="2:24" ht="21.95" customHeight="1" x14ac:dyDescent="0.2">
      <c r="B109" s="60"/>
      <c r="C109" s="105"/>
      <c r="D109" s="38"/>
      <c r="E109" s="39"/>
      <c r="F109" s="39"/>
      <c r="G109" s="63"/>
      <c r="H109" s="39" t="str">
        <f t="shared" si="1"/>
        <v/>
      </c>
      <c r="I109" s="39"/>
      <c r="J109" s="77" t="b">
        <v>0</v>
      </c>
      <c r="K109" s="78" t="b">
        <v>0</v>
      </c>
      <c r="L109" s="73"/>
      <c r="M109" s="38" t="str">
        <f>TRIM(IFERROR(_xlfn.LET(_xlpm.desc,_xlfn.XLOOKUP(E109,'Export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09" s="39" t="str">
        <f>IFERROR(_xlfn.LET(_xlpm.desc,_xlfn.XLOOKUP(E109,'Export file'!I:I,'Export file'!H:H,""),_xlpm.startLabel,"Account Number ",_xlpm.startPos,SEARCH(_xlpm.startLabel,_xlpm.desc)+LEN(_xlpm.startLabel),MID(_xlpm.desc,_xlpm.startPos,8)),"-")</f>
        <v>-</v>
      </c>
      <c r="O109" s="39" t="str">
        <f>IFERROR(_xlfn.LET(_xlpm.desc,_xlfn.XLOOKUP(E109,'Export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09" s="70" t="str">
        <f>IFERROR(_xlfn.LET(_xlpm.desc,_xlfn.XLOOKUP(E109,'Export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09" s="40" t="str">
        <f>IFERROR(_xlfn.LET(_xlpm.desc,_xlfn.XLOOKUP(E109,'Export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09" s="39" t="str">
        <f>IFERROR(_xlfn.LET(_xlpm.desc,_xlfn.XLOOKUP(E109,'Export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09" s="45" t="str">
        <f>IFERROR(_xlfn.LET(_xlpm.desc,_xlfn.XLOOKUP(E109,'Export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09" s="38" t="str">
        <f>IFERROR(_xlfn.LET(         _xlpm.desc, _xlfn.XLOOKUP(E109,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09" s="39" t="str">
        <f>IFERROR(_xlfn.LET(_xlpm.desc,_xlfn.XLOOKUP(E109,'Export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09" s="42" t="str">
        <f>IFERROR(_xlfn.LET(_xlpm.desc,_xlfn.XLOOKUP(E109,'Export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09" s="50" t="str">
        <f>IFERROR(_xlfn.LET(_xlpm.desc,_xlfn.XLOOKUP(E109,'Export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09" t="str">
        <f ca="1">IF(E109="","",TODAY()-DATEVALUE(LEFT(_xlfn.XLOOKUP(E109,'Export file'!$I:$I,'Export file'!$F:$F,""),10)))</f>
        <v/>
      </c>
    </row>
    <row r="110" spans="2:24" ht="21.95" customHeight="1" x14ac:dyDescent="0.2">
      <c r="B110" s="60"/>
      <c r="C110" s="105"/>
      <c r="D110" s="38"/>
      <c r="E110" s="39"/>
      <c r="F110" s="39"/>
      <c r="G110" s="63"/>
      <c r="H110" s="39" t="str">
        <f t="shared" si="1"/>
        <v/>
      </c>
      <c r="I110" s="39"/>
      <c r="J110" s="77" t="b">
        <v>0</v>
      </c>
      <c r="K110" s="78" t="b">
        <v>0</v>
      </c>
      <c r="L110" s="73"/>
      <c r="M110" s="38" t="str">
        <f>TRIM(IFERROR(_xlfn.LET(_xlpm.desc,_xlfn.XLOOKUP(E110,'Export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10" s="39" t="str">
        <f>IFERROR(_xlfn.LET(_xlpm.desc,_xlfn.XLOOKUP(E110,'Export file'!I:I,'Export file'!H:H,""),_xlpm.startLabel,"Account Number ",_xlpm.startPos,SEARCH(_xlpm.startLabel,_xlpm.desc)+LEN(_xlpm.startLabel),MID(_xlpm.desc,_xlpm.startPos,8)),"-")</f>
        <v>-</v>
      </c>
      <c r="O110" s="39" t="str">
        <f>IFERROR(_xlfn.LET(_xlpm.desc,_xlfn.XLOOKUP(E110,'Export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10" s="70" t="str">
        <f>IFERROR(_xlfn.LET(_xlpm.desc,_xlfn.XLOOKUP(E110,'Export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10" s="40" t="str">
        <f>IFERROR(_xlfn.LET(_xlpm.desc,_xlfn.XLOOKUP(E110,'Export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10" s="39" t="str">
        <f>IFERROR(_xlfn.LET(_xlpm.desc,_xlfn.XLOOKUP(E110,'Export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10" s="45" t="str">
        <f>IFERROR(_xlfn.LET(_xlpm.desc,_xlfn.XLOOKUP(E110,'Export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10" s="38" t="str">
        <f>IFERROR(_xlfn.LET(         _xlpm.desc, _xlfn.XLOOKUP(E110,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10" s="39" t="str">
        <f>IFERROR(_xlfn.LET(_xlpm.desc,_xlfn.XLOOKUP(E110,'Export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10" s="42" t="str">
        <f>IFERROR(_xlfn.LET(_xlpm.desc,_xlfn.XLOOKUP(E110,'Export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10" s="50" t="str">
        <f>IFERROR(_xlfn.LET(_xlpm.desc,_xlfn.XLOOKUP(E110,'Export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10" t="str">
        <f ca="1">IF(E110="","",TODAY()-DATEVALUE(LEFT(_xlfn.XLOOKUP(E110,'Export file'!$I:$I,'Export file'!$F:$F,""),10)))</f>
        <v/>
      </c>
    </row>
    <row r="111" spans="2:24" ht="21.95" customHeight="1" x14ac:dyDescent="0.2">
      <c r="B111" s="60"/>
      <c r="C111" s="105"/>
      <c r="D111" s="38"/>
      <c r="E111" s="39"/>
      <c r="F111" s="39"/>
      <c r="G111" s="63"/>
      <c r="H111" s="39" t="str">
        <f t="shared" si="1"/>
        <v/>
      </c>
      <c r="I111" s="39"/>
      <c r="J111" s="77" t="b">
        <v>0</v>
      </c>
      <c r="K111" s="78" t="b">
        <v>0</v>
      </c>
      <c r="L111" s="73"/>
      <c r="M111" s="38" t="str">
        <f>TRIM(IFERROR(_xlfn.LET(_xlpm.desc,_xlfn.XLOOKUP(E111,'Export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11" s="39" t="str">
        <f>IFERROR(_xlfn.LET(_xlpm.desc,_xlfn.XLOOKUP(E111,'Export file'!I:I,'Export file'!H:H,""),_xlpm.startLabel,"Account Number ",_xlpm.startPos,SEARCH(_xlpm.startLabel,_xlpm.desc)+LEN(_xlpm.startLabel),MID(_xlpm.desc,_xlpm.startPos,8)),"-")</f>
        <v>-</v>
      </c>
      <c r="O111" s="39" t="str">
        <f>IFERROR(_xlfn.LET(_xlpm.desc,_xlfn.XLOOKUP(E111,'Export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11" s="70" t="str">
        <f>IFERROR(_xlfn.LET(_xlpm.desc,_xlfn.XLOOKUP(E111,'Export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11" s="40" t="str">
        <f>IFERROR(_xlfn.LET(_xlpm.desc,_xlfn.XLOOKUP(E111,'Export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11" s="39" t="str">
        <f>IFERROR(_xlfn.LET(_xlpm.desc,_xlfn.XLOOKUP(E111,'Export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11" s="45" t="str">
        <f>IFERROR(_xlfn.LET(_xlpm.desc,_xlfn.XLOOKUP(E111,'Export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11" s="38" t="str">
        <f>IFERROR(_xlfn.LET(         _xlpm.desc, _xlfn.XLOOKUP(E111,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11" s="39" t="str">
        <f>IFERROR(_xlfn.LET(_xlpm.desc,_xlfn.XLOOKUP(E111,'Export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11" s="42" t="str">
        <f>IFERROR(_xlfn.LET(_xlpm.desc,_xlfn.XLOOKUP(E111,'Export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11" s="50" t="str">
        <f>IFERROR(_xlfn.LET(_xlpm.desc,_xlfn.XLOOKUP(E111,'Export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11" t="str">
        <f ca="1">IF(E111="","",TODAY()-DATEVALUE(LEFT(_xlfn.XLOOKUP(E111,'Export file'!$I:$I,'Export file'!$F:$F,""),10)))</f>
        <v/>
      </c>
    </row>
    <row r="112" spans="2:24" ht="21.95" customHeight="1" x14ac:dyDescent="0.2">
      <c r="B112" s="60"/>
      <c r="C112" s="105"/>
      <c r="D112" s="38"/>
      <c r="E112" s="39"/>
      <c r="F112" s="39"/>
      <c r="G112" s="63"/>
      <c r="H112" s="39" t="str">
        <f t="shared" si="1"/>
        <v/>
      </c>
      <c r="I112" s="39"/>
      <c r="J112" s="77" t="b">
        <v>0</v>
      </c>
      <c r="K112" s="78" t="b">
        <v>0</v>
      </c>
      <c r="L112" s="73"/>
      <c r="M112" s="38" t="str">
        <f>TRIM(IFERROR(_xlfn.LET(_xlpm.desc,_xlfn.XLOOKUP(E112,'Export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12" s="39" t="str">
        <f>IFERROR(_xlfn.LET(_xlpm.desc,_xlfn.XLOOKUP(E112,'Export file'!I:I,'Export file'!H:H,""),_xlpm.startLabel,"Account Number ",_xlpm.startPos,SEARCH(_xlpm.startLabel,_xlpm.desc)+LEN(_xlpm.startLabel),MID(_xlpm.desc,_xlpm.startPos,8)),"-")</f>
        <v>-</v>
      </c>
      <c r="O112" s="39" t="str">
        <f>IFERROR(_xlfn.LET(_xlpm.desc,_xlfn.XLOOKUP(E112,'Export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12" s="70" t="str">
        <f>IFERROR(_xlfn.LET(_xlpm.desc,_xlfn.XLOOKUP(E112,'Export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12" s="40" t="str">
        <f>IFERROR(_xlfn.LET(_xlpm.desc,_xlfn.XLOOKUP(E112,'Export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12" s="39" t="str">
        <f>IFERROR(_xlfn.LET(_xlpm.desc,_xlfn.XLOOKUP(E112,'Export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12" s="45" t="str">
        <f>IFERROR(_xlfn.LET(_xlpm.desc,_xlfn.XLOOKUP(E112,'Export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12" s="38" t="str">
        <f>IFERROR(_xlfn.LET(         _xlpm.desc, _xlfn.XLOOKUP(E112,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12" s="39" t="str">
        <f>IFERROR(_xlfn.LET(_xlpm.desc,_xlfn.XLOOKUP(E112,'Export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12" s="42" t="str">
        <f>IFERROR(_xlfn.LET(_xlpm.desc,_xlfn.XLOOKUP(E112,'Export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12" s="50" t="str">
        <f>IFERROR(_xlfn.LET(_xlpm.desc,_xlfn.XLOOKUP(E112,'Export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12" t="str">
        <f ca="1">IF(E112="","",TODAY()-DATEVALUE(LEFT(_xlfn.XLOOKUP(E112,'Export file'!$I:$I,'Export file'!$F:$F,""),10)))</f>
        <v/>
      </c>
    </row>
    <row r="113" spans="2:24" ht="21.95" customHeight="1" x14ac:dyDescent="0.2">
      <c r="B113" s="60"/>
      <c r="C113" s="105"/>
      <c r="D113" s="38"/>
      <c r="E113" s="39"/>
      <c r="F113" s="39"/>
      <c r="G113" s="63"/>
      <c r="H113" s="39" t="str">
        <f t="shared" si="1"/>
        <v/>
      </c>
      <c r="I113" s="39"/>
      <c r="J113" s="77" t="b">
        <v>0</v>
      </c>
      <c r="K113" s="78" t="b">
        <v>0</v>
      </c>
      <c r="L113" s="73"/>
      <c r="M113" s="38" t="str">
        <f>TRIM(IFERROR(_xlfn.LET(_xlpm.desc,_xlfn.XLOOKUP(E113,'Export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13" s="39" t="str">
        <f>IFERROR(_xlfn.LET(_xlpm.desc,_xlfn.XLOOKUP(E113,'Export file'!I:I,'Export file'!H:H,""),_xlpm.startLabel,"Account Number ",_xlpm.startPos,SEARCH(_xlpm.startLabel,_xlpm.desc)+LEN(_xlpm.startLabel),MID(_xlpm.desc,_xlpm.startPos,8)),"-")</f>
        <v>-</v>
      </c>
      <c r="O113" s="39" t="str">
        <f>IFERROR(_xlfn.LET(_xlpm.desc,_xlfn.XLOOKUP(E113,'Export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13" s="70" t="str">
        <f>IFERROR(_xlfn.LET(_xlpm.desc,_xlfn.XLOOKUP(E113,'Export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13" s="40" t="str">
        <f>IFERROR(_xlfn.LET(_xlpm.desc,_xlfn.XLOOKUP(E113,'Export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13" s="39" t="str">
        <f>IFERROR(_xlfn.LET(_xlpm.desc,_xlfn.XLOOKUP(E113,'Export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13" s="45" t="str">
        <f>IFERROR(_xlfn.LET(_xlpm.desc,_xlfn.XLOOKUP(E113,'Export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13" s="38" t="str">
        <f>IFERROR(_xlfn.LET(         _xlpm.desc, _xlfn.XLOOKUP(E113,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13" s="39" t="str">
        <f>IFERROR(_xlfn.LET(_xlpm.desc,_xlfn.XLOOKUP(E113,'Export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13" s="42" t="str">
        <f>IFERROR(_xlfn.LET(_xlpm.desc,_xlfn.XLOOKUP(E113,'Export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13" s="50" t="str">
        <f>IFERROR(_xlfn.LET(_xlpm.desc,_xlfn.XLOOKUP(E113,'Export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13" t="str">
        <f ca="1">IF(E113="","",TODAY()-DATEVALUE(LEFT(_xlfn.XLOOKUP(E113,'Export file'!$I:$I,'Export file'!$F:$F,""),10)))</f>
        <v/>
      </c>
    </row>
    <row r="114" spans="2:24" ht="21.95" customHeight="1" x14ac:dyDescent="0.2">
      <c r="B114" s="60"/>
      <c r="C114" s="105"/>
      <c r="D114" s="38"/>
      <c r="E114" s="39"/>
      <c r="F114" s="39"/>
      <c r="G114" s="63"/>
      <c r="H114" s="39" t="str">
        <f t="shared" si="1"/>
        <v/>
      </c>
      <c r="I114" s="39"/>
      <c r="J114" s="77" t="b">
        <v>0</v>
      </c>
      <c r="K114" s="78" t="b">
        <v>0</v>
      </c>
      <c r="L114" s="73"/>
      <c r="M114" s="38" t="str">
        <f>TRIM(IFERROR(_xlfn.LET(_xlpm.desc,_xlfn.XLOOKUP(E114,'Export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14" s="39" t="str">
        <f>IFERROR(_xlfn.LET(_xlpm.desc,_xlfn.XLOOKUP(E114,'Export file'!I:I,'Export file'!H:H,""),_xlpm.startLabel,"Account Number ",_xlpm.startPos,SEARCH(_xlpm.startLabel,_xlpm.desc)+LEN(_xlpm.startLabel),MID(_xlpm.desc,_xlpm.startPos,8)),"-")</f>
        <v>-</v>
      </c>
      <c r="O114" s="39" t="str">
        <f>IFERROR(_xlfn.LET(_xlpm.desc,_xlfn.XLOOKUP(E114,'Export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14" s="70" t="str">
        <f>IFERROR(_xlfn.LET(_xlpm.desc,_xlfn.XLOOKUP(E114,'Export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14" s="40" t="str">
        <f>IFERROR(_xlfn.LET(_xlpm.desc,_xlfn.XLOOKUP(E114,'Export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14" s="39" t="str">
        <f>IFERROR(_xlfn.LET(_xlpm.desc,_xlfn.XLOOKUP(E114,'Export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14" s="45" t="str">
        <f>IFERROR(_xlfn.LET(_xlpm.desc,_xlfn.XLOOKUP(E114,'Export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14" s="38" t="str">
        <f>IFERROR(_xlfn.LET(         _xlpm.desc, _xlfn.XLOOKUP(E114,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14" s="39" t="str">
        <f>IFERROR(_xlfn.LET(_xlpm.desc,_xlfn.XLOOKUP(E114,'Export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14" s="42" t="str">
        <f>IFERROR(_xlfn.LET(_xlpm.desc,_xlfn.XLOOKUP(E114,'Export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14" s="50" t="str">
        <f>IFERROR(_xlfn.LET(_xlpm.desc,_xlfn.XLOOKUP(E114,'Export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14" t="str">
        <f ca="1">IF(E114="","",TODAY()-DATEVALUE(LEFT(_xlfn.XLOOKUP(E114,'Export file'!$I:$I,'Export file'!$F:$F,""),10)))</f>
        <v/>
      </c>
    </row>
    <row r="115" spans="2:24" ht="21.95" customHeight="1" x14ac:dyDescent="0.2">
      <c r="B115" s="60"/>
      <c r="C115" s="105"/>
      <c r="D115" s="38"/>
      <c r="E115" s="39"/>
      <c r="F115" s="39"/>
      <c r="G115" s="63"/>
      <c r="H115" s="39" t="str">
        <f t="shared" si="1"/>
        <v/>
      </c>
      <c r="I115" s="39"/>
      <c r="J115" s="77" t="b">
        <v>0</v>
      </c>
      <c r="K115" s="78" t="b">
        <v>0</v>
      </c>
      <c r="L115" s="73"/>
      <c r="M115" s="38" t="str">
        <f>TRIM(IFERROR(_xlfn.LET(_xlpm.desc,_xlfn.XLOOKUP(E115,'Export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15" s="39" t="str">
        <f>IFERROR(_xlfn.LET(_xlpm.desc,_xlfn.XLOOKUP(E115,'Export file'!I:I,'Export file'!H:H,""),_xlpm.startLabel,"Account Number ",_xlpm.startPos,SEARCH(_xlpm.startLabel,_xlpm.desc)+LEN(_xlpm.startLabel),MID(_xlpm.desc,_xlpm.startPos,8)),"-")</f>
        <v>-</v>
      </c>
      <c r="O115" s="39" t="str">
        <f>IFERROR(_xlfn.LET(_xlpm.desc,_xlfn.XLOOKUP(E115,'Export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15" s="70" t="str">
        <f>IFERROR(_xlfn.LET(_xlpm.desc,_xlfn.XLOOKUP(E115,'Export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15" s="40" t="str">
        <f>IFERROR(_xlfn.LET(_xlpm.desc,_xlfn.XLOOKUP(E115,'Export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15" s="39" t="str">
        <f>IFERROR(_xlfn.LET(_xlpm.desc,_xlfn.XLOOKUP(E115,'Export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15" s="45" t="str">
        <f>IFERROR(_xlfn.LET(_xlpm.desc,_xlfn.XLOOKUP(E115,'Export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15" s="38" t="str">
        <f>IFERROR(_xlfn.LET(         _xlpm.desc, _xlfn.XLOOKUP(E115,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15" s="39" t="str">
        <f>IFERROR(_xlfn.LET(_xlpm.desc,_xlfn.XLOOKUP(E115,'Export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15" s="42" t="str">
        <f>IFERROR(_xlfn.LET(_xlpm.desc,_xlfn.XLOOKUP(E115,'Export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15" s="50" t="str">
        <f>IFERROR(_xlfn.LET(_xlpm.desc,_xlfn.XLOOKUP(E115,'Export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15" t="str">
        <f ca="1">IF(E115="","",TODAY()-DATEVALUE(LEFT(_xlfn.XLOOKUP(E115,'Export file'!$I:$I,'Export file'!$F:$F,""),10)))</f>
        <v/>
      </c>
    </row>
    <row r="116" spans="2:24" ht="21.95" customHeight="1" x14ac:dyDescent="0.2">
      <c r="B116" s="60"/>
      <c r="C116" s="105"/>
      <c r="D116" s="38"/>
      <c r="E116" s="39"/>
      <c r="F116" s="39"/>
      <c r="G116" s="63"/>
      <c r="H116" s="39" t="str">
        <f t="shared" si="1"/>
        <v/>
      </c>
      <c r="I116" s="39"/>
      <c r="J116" s="77" t="b">
        <v>0</v>
      </c>
      <c r="K116" s="78" t="b">
        <v>0</v>
      </c>
      <c r="L116" s="73"/>
      <c r="M116" s="38" t="str">
        <f>TRIM(IFERROR(_xlfn.LET(_xlpm.desc,_xlfn.XLOOKUP(E116,'Export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16" s="39" t="str">
        <f>IFERROR(_xlfn.LET(_xlpm.desc,_xlfn.XLOOKUP(E116,'Export file'!I:I,'Export file'!H:H,""),_xlpm.startLabel,"Account Number ",_xlpm.startPos,SEARCH(_xlpm.startLabel,_xlpm.desc)+LEN(_xlpm.startLabel),MID(_xlpm.desc,_xlpm.startPos,8)),"-")</f>
        <v>-</v>
      </c>
      <c r="O116" s="39" t="str">
        <f>IFERROR(_xlfn.LET(_xlpm.desc,_xlfn.XLOOKUP(E116,'Export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16" s="70" t="str">
        <f>IFERROR(_xlfn.LET(_xlpm.desc,_xlfn.XLOOKUP(E116,'Export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16" s="40" t="str">
        <f>IFERROR(_xlfn.LET(_xlpm.desc,_xlfn.XLOOKUP(E116,'Export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16" s="39" t="str">
        <f>IFERROR(_xlfn.LET(_xlpm.desc,_xlfn.XLOOKUP(E116,'Export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16" s="45" t="str">
        <f>IFERROR(_xlfn.LET(_xlpm.desc,_xlfn.XLOOKUP(E116,'Export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16" s="38" t="str">
        <f>IFERROR(_xlfn.LET(         _xlpm.desc, _xlfn.XLOOKUP(E116,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16" s="39" t="str">
        <f>IFERROR(_xlfn.LET(_xlpm.desc,_xlfn.XLOOKUP(E116,'Export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16" s="42" t="str">
        <f>IFERROR(_xlfn.LET(_xlpm.desc,_xlfn.XLOOKUP(E116,'Export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16" s="50" t="str">
        <f>IFERROR(_xlfn.LET(_xlpm.desc,_xlfn.XLOOKUP(E116,'Export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16" t="str">
        <f ca="1">IF(E116="","",TODAY()-DATEVALUE(LEFT(_xlfn.XLOOKUP(E116,'Export file'!$I:$I,'Export file'!$F:$F,""),10)))</f>
        <v/>
      </c>
    </row>
    <row r="117" spans="2:24" ht="21.95" customHeight="1" x14ac:dyDescent="0.2">
      <c r="B117" s="60"/>
      <c r="C117" s="105"/>
      <c r="D117" s="38"/>
      <c r="E117" s="39"/>
      <c r="F117" s="39"/>
      <c r="G117" s="63"/>
      <c r="H117" s="39" t="str">
        <f t="shared" si="1"/>
        <v/>
      </c>
      <c r="I117" s="39"/>
      <c r="J117" s="77" t="b">
        <v>0</v>
      </c>
      <c r="K117" s="78" t="b">
        <v>0</v>
      </c>
      <c r="L117" s="73"/>
      <c r="M117" s="38" t="str">
        <f>TRIM(IFERROR(_xlfn.LET(_xlpm.desc,_xlfn.XLOOKUP(E117,'Export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17" s="39" t="str">
        <f>IFERROR(_xlfn.LET(_xlpm.desc,_xlfn.XLOOKUP(E117,'Export file'!I:I,'Export file'!H:H,""),_xlpm.startLabel,"Account Number ",_xlpm.startPos,SEARCH(_xlpm.startLabel,_xlpm.desc)+LEN(_xlpm.startLabel),MID(_xlpm.desc,_xlpm.startPos,8)),"-")</f>
        <v>-</v>
      </c>
      <c r="O117" s="39" t="str">
        <f>IFERROR(_xlfn.LET(_xlpm.desc,_xlfn.XLOOKUP(E117,'Export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17" s="70" t="str">
        <f>IFERROR(_xlfn.LET(_xlpm.desc,_xlfn.XLOOKUP(E117,'Export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17" s="40" t="str">
        <f>IFERROR(_xlfn.LET(_xlpm.desc,_xlfn.XLOOKUP(E117,'Export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17" s="39" t="str">
        <f>IFERROR(_xlfn.LET(_xlpm.desc,_xlfn.XLOOKUP(E117,'Export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17" s="45" t="str">
        <f>IFERROR(_xlfn.LET(_xlpm.desc,_xlfn.XLOOKUP(E117,'Export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17" s="38" t="str">
        <f>IFERROR(_xlfn.LET(         _xlpm.desc, _xlfn.XLOOKUP(E117,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17" s="39" t="str">
        <f>IFERROR(_xlfn.LET(_xlpm.desc,_xlfn.XLOOKUP(E117,'Export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17" s="42" t="str">
        <f>IFERROR(_xlfn.LET(_xlpm.desc,_xlfn.XLOOKUP(E117,'Export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17" s="50" t="str">
        <f>IFERROR(_xlfn.LET(_xlpm.desc,_xlfn.XLOOKUP(E117,'Export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17" t="str">
        <f ca="1">IF(E117="","",TODAY()-DATEVALUE(LEFT(_xlfn.XLOOKUP(E117,'Export file'!$I:$I,'Export file'!$F:$F,""),10)))</f>
        <v/>
      </c>
    </row>
    <row r="118" spans="2:24" ht="21.95" customHeight="1" x14ac:dyDescent="0.2">
      <c r="B118" s="60"/>
      <c r="C118" s="105"/>
      <c r="D118" s="38"/>
      <c r="E118" s="39"/>
      <c r="F118" s="39"/>
      <c r="G118" s="63"/>
      <c r="H118" s="39" t="str">
        <f t="shared" si="1"/>
        <v/>
      </c>
      <c r="I118" s="39"/>
      <c r="J118" s="77" t="b">
        <v>0</v>
      </c>
      <c r="K118" s="78" t="b">
        <v>0</v>
      </c>
      <c r="L118" s="73"/>
      <c r="M118" s="38" t="str">
        <f>TRIM(IFERROR(_xlfn.LET(_xlpm.desc,_xlfn.XLOOKUP(E118,'Export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18" s="39" t="str">
        <f>IFERROR(_xlfn.LET(_xlpm.desc,_xlfn.XLOOKUP(E118,'Export file'!I:I,'Export file'!H:H,""),_xlpm.startLabel,"Account Number ",_xlpm.startPos,SEARCH(_xlpm.startLabel,_xlpm.desc)+LEN(_xlpm.startLabel),MID(_xlpm.desc,_xlpm.startPos,8)),"-")</f>
        <v>-</v>
      </c>
      <c r="O118" s="39" t="str">
        <f>IFERROR(_xlfn.LET(_xlpm.desc,_xlfn.XLOOKUP(E118,'Export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18" s="70" t="str">
        <f>IFERROR(_xlfn.LET(_xlpm.desc,_xlfn.XLOOKUP(E118,'Export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18" s="40" t="str">
        <f>IFERROR(_xlfn.LET(_xlpm.desc,_xlfn.XLOOKUP(E118,'Export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18" s="39" t="str">
        <f>IFERROR(_xlfn.LET(_xlpm.desc,_xlfn.XLOOKUP(E118,'Export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18" s="45" t="str">
        <f>IFERROR(_xlfn.LET(_xlpm.desc,_xlfn.XLOOKUP(E118,'Export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18" s="38" t="str">
        <f>IFERROR(_xlfn.LET(         _xlpm.desc, _xlfn.XLOOKUP(E118,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18" s="39" t="str">
        <f>IFERROR(_xlfn.LET(_xlpm.desc,_xlfn.XLOOKUP(E118,'Export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18" s="42" t="str">
        <f>IFERROR(_xlfn.LET(_xlpm.desc,_xlfn.XLOOKUP(E118,'Export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18" s="50" t="str">
        <f>IFERROR(_xlfn.LET(_xlpm.desc,_xlfn.XLOOKUP(E118,'Export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18" t="str">
        <f ca="1">IF(E118="","",TODAY()-DATEVALUE(LEFT(_xlfn.XLOOKUP(E118,'Export file'!$I:$I,'Export file'!$F:$F,""),10)))</f>
        <v/>
      </c>
    </row>
    <row r="119" spans="2:24" ht="21.95" customHeight="1" x14ac:dyDescent="0.2">
      <c r="B119" s="60"/>
      <c r="C119" s="105"/>
      <c r="D119" s="38"/>
      <c r="E119" s="39"/>
      <c r="F119" s="39"/>
      <c r="G119" s="63"/>
      <c r="H119" s="39" t="str">
        <f t="shared" si="1"/>
        <v/>
      </c>
      <c r="I119" s="39"/>
      <c r="J119" s="77" t="b">
        <v>0</v>
      </c>
      <c r="K119" s="78" t="b">
        <v>0</v>
      </c>
      <c r="L119" s="73"/>
      <c r="M119" s="38" t="str">
        <f>TRIM(IFERROR(_xlfn.LET(_xlpm.desc,_xlfn.XLOOKUP(E119,'Export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19" s="39" t="str">
        <f>IFERROR(_xlfn.LET(_xlpm.desc,_xlfn.XLOOKUP(E119,'Export file'!I:I,'Export file'!H:H,""),_xlpm.startLabel,"Account Number ",_xlpm.startPos,SEARCH(_xlpm.startLabel,_xlpm.desc)+LEN(_xlpm.startLabel),MID(_xlpm.desc,_xlpm.startPos,8)),"-")</f>
        <v>-</v>
      </c>
      <c r="O119" s="39" t="str">
        <f>IFERROR(_xlfn.LET(_xlpm.desc,_xlfn.XLOOKUP(E119,'Export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19" s="70" t="str">
        <f>IFERROR(_xlfn.LET(_xlpm.desc,_xlfn.XLOOKUP(E119,'Export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19" s="40" t="str">
        <f>IFERROR(_xlfn.LET(_xlpm.desc,_xlfn.XLOOKUP(E119,'Export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19" s="39" t="str">
        <f>IFERROR(_xlfn.LET(_xlpm.desc,_xlfn.XLOOKUP(E119,'Export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19" s="45" t="str">
        <f>IFERROR(_xlfn.LET(_xlpm.desc,_xlfn.XLOOKUP(E119,'Export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19" s="38" t="str">
        <f>IFERROR(_xlfn.LET(         _xlpm.desc, _xlfn.XLOOKUP(E119,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19" s="39" t="str">
        <f>IFERROR(_xlfn.LET(_xlpm.desc,_xlfn.XLOOKUP(E119,'Export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19" s="42" t="str">
        <f>IFERROR(_xlfn.LET(_xlpm.desc,_xlfn.XLOOKUP(E119,'Export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19" s="50" t="str">
        <f>IFERROR(_xlfn.LET(_xlpm.desc,_xlfn.XLOOKUP(E119,'Export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19" t="str">
        <f ca="1">IF(E119="","",TODAY()-DATEVALUE(LEFT(_xlfn.XLOOKUP(E119,'Export file'!$I:$I,'Export file'!$F:$F,""),10)))</f>
        <v/>
      </c>
    </row>
    <row r="120" spans="2:24" ht="21.95" customHeight="1" x14ac:dyDescent="0.2">
      <c r="B120" s="60"/>
      <c r="C120" s="105"/>
      <c r="D120" s="38"/>
      <c r="E120" s="39"/>
      <c r="F120" s="39"/>
      <c r="G120" s="63"/>
      <c r="H120" s="39" t="str">
        <f t="shared" si="1"/>
        <v/>
      </c>
      <c r="I120" s="39"/>
      <c r="J120" s="77" t="b">
        <v>0</v>
      </c>
      <c r="K120" s="78" t="b">
        <v>0</v>
      </c>
      <c r="L120" s="73"/>
      <c r="M120" s="38" t="str">
        <f>TRIM(IFERROR(_xlfn.LET(_xlpm.desc,_xlfn.XLOOKUP(E120,'Export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20" s="39" t="str">
        <f>IFERROR(_xlfn.LET(_xlpm.desc,_xlfn.XLOOKUP(E120,'Export file'!I:I,'Export file'!H:H,""),_xlpm.startLabel,"Account Number ",_xlpm.startPos,SEARCH(_xlpm.startLabel,_xlpm.desc)+LEN(_xlpm.startLabel),MID(_xlpm.desc,_xlpm.startPos,8)),"-")</f>
        <v>-</v>
      </c>
      <c r="O120" s="39" t="str">
        <f>IFERROR(_xlfn.LET(_xlpm.desc,_xlfn.XLOOKUP(E120,'Export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20" s="70" t="str">
        <f>IFERROR(_xlfn.LET(_xlpm.desc,_xlfn.XLOOKUP(E120,'Export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20" s="40" t="str">
        <f>IFERROR(_xlfn.LET(_xlpm.desc,_xlfn.XLOOKUP(E120,'Export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20" s="39" t="str">
        <f>IFERROR(_xlfn.LET(_xlpm.desc,_xlfn.XLOOKUP(E120,'Export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20" s="45" t="str">
        <f>IFERROR(_xlfn.LET(_xlpm.desc,_xlfn.XLOOKUP(E120,'Export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20" s="38" t="str">
        <f>IFERROR(_xlfn.LET(         _xlpm.desc, _xlfn.XLOOKUP(E120,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20" s="39" t="str">
        <f>IFERROR(_xlfn.LET(_xlpm.desc,_xlfn.XLOOKUP(E120,'Export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20" s="42" t="str">
        <f>IFERROR(_xlfn.LET(_xlpm.desc,_xlfn.XLOOKUP(E120,'Export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20" s="50" t="str">
        <f>IFERROR(_xlfn.LET(_xlpm.desc,_xlfn.XLOOKUP(E120,'Export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20" t="str">
        <f ca="1">IF(E120="","",TODAY()-DATEVALUE(LEFT(_xlfn.XLOOKUP(E120,'Export file'!$I:$I,'Export file'!$F:$F,""),10)))</f>
        <v/>
      </c>
    </row>
    <row r="121" spans="2:24" ht="21.95" customHeight="1" x14ac:dyDescent="0.2">
      <c r="B121" s="60"/>
      <c r="C121" s="105"/>
      <c r="D121" s="38"/>
      <c r="E121" s="39"/>
      <c r="F121" s="39"/>
      <c r="G121" s="63"/>
      <c r="H121" s="39" t="str">
        <f t="shared" si="1"/>
        <v/>
      </c>
      <c r="I121" s="39"/>
      <c r="J121" s="77" t="b">
        <v>0</v>
      </c>
      <c r="K121" s="78" t="b">
        <v>0</v>
      </c>
      <c r="L121" s="73"/>
      <c r="M121" s="38" t="str">
        <f>TRIM(IFERROR(_xlfn.LET(_xlpm.desc,_xlfn.XLOOKUP(E121,'Export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21" s="39" t="str">
        <f>IFERROR(_xlfn.LET(_xlpm.desc,_xlfn.XLOOKUP(E121,'Export file'!I:I,'Export file'!H:H,""),_xlpm.startLabel,"Account Number ",_xlpm.startPos,SEARCH(_xlpm.startLabel,_xlpm.desc)+LEN(_xlpm.startLabel),MID(_xlpm.desc,_xlpm.startPos,8)),"-")</f>
        <v>-</v>
      </c>
      <c r="O121" s="39" t="str">
        <f>IFERROR(_xlfn.LET(_xlpm.desc,_xlfn.XLOOKUP(E121,'Export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21" s="70" t="str">
        <f>IFERROR(_xlfn.LET(_xlpm.desc,_xlfn.XLOOKUP(E121,'Export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21" s="40" t="str">
        <f>IFERROR(_xlfn.LET(_xlpm.desc,_xlfn.XLOOKUP(E121,'Export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21" s="39" t="str">
        <f>IFERROR(_xlfn.LET(_xlpm.desc,_xlfn.XLOOKUP(E121,'Export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21" s="45" t="str">
        <f>IFERROR(_xlfn.LET(_xlpm.desc,_xlfn.XLOOKUP(E121,'Export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21" s="38" t="str">
        <f>IFERROR(_xlfn.LET(         _xlpm.desc, _xlfn.XLOOKUP(E121,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21" s="39" t="str">
        <f>IFERROR(_xlfn.LET(_xlpm.desc,_xlfn.XLOOKUP(E121,'Export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21" s="42" t="str">
        <f>IFERROR(_xlfn.LET(_xlpm.desc,_xlfn.XLOOKUP(E121,'Export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21" s="50" t="str">
        <f>IFERROR(_xlfn.LET(_xlpm.desc,_xlfn.XLOOKUP(E121,'Export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21" t="str">
        <f ca="1">IF(E121="","",TODAY()-DATEVALUE(LEFT(_xlfn.XLOOKUP(E121,'Export file'!$I:$I,'Export file'!$F:$F,""),10)))</f>
        <v/>
      </c>
    </row>
    <row r="122" spans="2:24" ht="21.95" customHeight="1" x14ac:dyDescent="0.2">
      <c r="B122" s="60"/>
      <c r="C122" s="105"/>
      <c r="D122" s="38"/>
      <c r="E122" s="39"/>
      <c r="F122" s="39"/>
      <c r="G122" s="63"/>
      <c r="H122" s="39" t="str">
        <f t="shared" si="1"/>
        <v/>
      </c>
      <c r="I122" s="39"/>
      <c r="J122" s="77" t="b">
        <v>0</v>
      </c>
      <c r="K122" s="78" t="b">
        <v>0</v>
      </c>
      <c r="L122" s="73"/>
      <c r="M122" s="38" t="str">
        <f>TRIM(IFERROR(_xlfn.LET(_xlpm.desc,_xlfn.XLOOKUP(E122,'Export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22" s="39" t="str">
        <f>IFERROR(_xlfn.LET(_xlpm.desc,_xlfn.XLOOKUP(E122,'Export file'!I:I,'Export file'!H:H,""),_xlpm.startLabel,"Account Number ",_xlpm.startPos,SEARCH(_xlpm.startLabel,_xlpm.desc)+LEN(_xlpm.startLabel),MID(_xlpm.desc,_xlpm.startPos,8)),"-")</f>
        <v>-</v>
      </c>
      <c r="O122" s="39" t="str">
        <f>IFERROR(_xlfn.LET(_xlpm.desc,_xlfn.XLOOKUP(E122,'Export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22" s="70" t="str">
        <f>IFERROR(_xlfn.LET(_xlpm.desc,_xlfn.XLOOKUP(E122,'Export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22" s="40" t="str">
        <f>IFERROR(_xlfn.LET(_xlpm.desc,_xlfn.XLOOKUP(E122,'Export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22" s="39" t="str">
        <f>IFERROR(_xlfn.LET(_xlpm.desc,_xlfn.XLOOKUP(E122,'Export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22" s="45" t="str">
        <f>IFERROR(_xlfn.LET(_xlpm.desc,_xlfn.XLOOKUP(E122,'Export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22" s="38" t="str">
        <f>IFERROR(_xlfn.LET(         _xlpm.desc, _xlfn.XLOOKUP(E122,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22" s="39" t="str">
        <f>IFERROR(_xlfn.LET(_xlpm.desc,_xlfn.XLOOKUP(E122,'Export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22" s="42" t="str">
        <f>IFERROR(_xlfn.LET(_xlpm.desc,_xlfn.XLOOKUP(E122,'Export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22" s="50" t="str">
        <f>IFERROR(_xlfn.LET(_xlpm.desc,_xlfn.XLOOKUP(E122,'Export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22" t="str">
        <f ca="1">IF(E122="","",TODAY()-DATEVALUE(LEFT(_xlfn.XLOOKUP(E122,'Export file'!$I:$I,'Export file'!$F:$F,""),10)))</f>
        <v/>
      </c>
    </row>
    <row r="123" spans="2:24" ht="21.95" customHeight="1" x14ac:dyDescent="0.2">
      <c r="B123" s="60"/>
      <c r="C123" s="105"/>
      <c r="D123" s="38"/>
      <c r="E123" s="39"/>
      <c r="F123" s="39"/>
      <c r="G123" s="63"/>
      <c r="H123" s="39" t="str">
        <f t="shared" si="1"/>
        <v/>
      </c>
      <c r="I123" s="39"/>
      <c r="J123" s="77" t="b">
        <v>0</v>
      </c>
      <c r="K123" s="78" t="b">
        <v>0</v>
      </c>
      <c r="L123" s="73"/>
      <c r="M123" s="38" t="str">
        <f>TRIM(IFERROR(_xlfn.LET(_xlpm.desc,_xlfn.XLOOKUP(E123,'Export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23" s="39" t="str">
        <f>IFERROR(_xlfn.LET(_xlpm.desc,_xlfn.XLOOKUP(E123,'Export file'!I:I,'Export file'!H:H,""),_xlpm.startLabel,"Account Number ",_xlpm.startPos,SEARCH(_xlpm.startLabel,_xlpm.desc)+LEN(_xlpm.startLabel),MID(_xlpm.desc,_xlpm.startPos,8)),"-")</f>
        <v>-</v>
      </c>
      <c r="O123" s="39" t="str">
        <f>IFERROR(_xlfn.LET(_xlpm.desc,_xlfn.XLOOKUP(E123,'Export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23" s="70" t="str">
        <f>IFERROR(_xlfn.LET(_xlpm.desc,_xlfn.XLOOKUP(E123,'Export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23" s="40" t="str">
        <f>IFERROR(_xlfn.LET(_xlpm.desc,_xlfn.XLOOKUP(E123,'Export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23" s="39" t="str">
        <f>IFERROR(_xlfn.LET(_xlpm.desc,_xlfn.XLOOKUP(E123,'Export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23" s="45" t="str">
        <f>IFERROR(_xlfn.LET(_xlpm.desc,_xlfn.XLOOKUP(E123,'Export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23" s="38" t="str">
        <f>IFERROR(_xlfn.LET(         _xlpm.desc, _xlfn.XLOOKUP(E123,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23" s="39" t="str">
        <f>IFERROR(_xlfn.LET(_xlpm.desc,_xlfn.XLOOKUP(E123,'Export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23" s="42" t="str">
        <f>IFERROR(_xlfn.LET(_xlpm.desc,_xlfn.XLOOKUP(E123,'Export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23" s="50" t="str">
        <f>IFERROR(_xlfn.LET(_xlpm.desc,_xlfn.XLOOKUP(E123,'Export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23" t="str">
        <f ca="1">IF(E123="","",TODAY()-DATEVALUE(LEFT(_xlfn.XLOOKUP(E123,'Export file'!$I:$I,'Export file'!$F:$F,""),10)))</f>
        <v/>
      </c>
    </row>
    <row r="124" spans="2:24" ht="21.95" customHeight="1" x14ac:dyDescent="0.2">
      <c r="B124" s="60"/>
      <c r="C124" s="105"/>
      <c r="D124" s="38"/>
      <c r="E124" s="39"/>
      <c r="F124" s="39"/>
      <c r="G124" s="63"/>
      <c r="H124" s="39" t="str">
        <f t="shared" si="1"/>
        <v/>
      </c>
      <c r="I124" s="39"/>
      <c r="J124" s="77" t="b">
        <v>0</v>
      </c>
      <c r="K124" s="78" t="b">
        <v>0</v>
      </c>
      <c r="L124" s="73"/>
      <c r="M124" s="38" t="str">
        <f>TRIM(IFERROR(_xlfn.LET(_xlpm.desc,_xlfn.XLOOKUP(E124,'Export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24" s="39" t="str">
        <f>IFERROR(_xlfn.LET(_xlpm.desc,_xlfn.XLOOKUP(E124,'Export file'!I:I,'Export file'!H:H,""),_xlpm.startLabel,"Account Number ",_xlpm.startPos,SEARCH(_xlpm.startLabel,_xlpm.desc)+LEN(_xlpm.startLabel),MID(_xlpm.desc,_xlpm.startPos,8)),"-")</f>
        <v>-</v>
      </c>
      <c r="O124" s="39" t="str">
        <f>IFERROR(_xlfn.LET(_xlpm.desc,_xlfn.XLOOKUP(E124,'Export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24" s="70" t="str">
        <f>IFERROR(_xlfn.LET(_xlpm.desc,_xlfn.XLOOKUP(E124,'Export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24" s="40" t="str">
        <f>IFERROR(_xlfn.LET(_xlpm.desc,_xlfn.XLOOKUP(E124,'Export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24" s="39" t="str">
        <f>IFERROR(_xlfn.LET(_xlpm.desc,_xlfn.XLOOKUP(E124,'Export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24" s="45" t="str">
        <f>IFERROR(_xlfn.LET(_xlpm.desc,_xlfn.XLOOKUP(E124,'Export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24" s="38" t="str">
        <f>IFERROR(_xlfn.LET(         _xlpm.desc, _xlfn.XLOOKUP(E124,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24" s="39" t="str">
        <f>IFERROR(_xlfn.LET(_xlpm.desc,_xlfn.XLOOKUP(E124,'Export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24" s="42" t="str">
        <f>IFERROR(_xlfn.LET(_xlpm.desc,_xlfn.XLOOKUP(E124,'Export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24" s="50" t="str">
        <f>IFERROR(_xlfn.LET(_xlpm.desc,_xlfn.XLOOKUP(E124,'Export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24" t="str">
        <f ca="1">IF(E124="","",TODAY()-DATEVALUE(LEFT(_xlfn.XLOOKUP(E124,'Export file'!$I:$I,'Export file'!$F:$F,""),10)))</f>
        <v/>
      </c>
    </row>
    <row r="125" spans="2:24" ht="21.95" customHeight="1" x14ac:dyDescent="0.2">
      <c r="B125" s="60"/>
      <c r="C125" s="105"/>
      <c r="D125" s="38"/>
      <c r="E125" s="39"/>
      <c r="F125" s="39"/>
      <c r="G125" s="63"/>
      <c r="H125" s="39" t="str">
        <f t="shared" si="1"/>
        <v/>
      </c>
      <c r="I125" s="39"/>
      <c r="J125" s="77" t="b">
        <v>0</v>
      </c>
      <c r="K125" s="78" t="b">
        <v>0</v>
      </c>
      <c r="L125" s="73"/>
      <c r="M125" s="38" t="str">
        <f>TRIM(IFERROR(_xlfn.LET(_xlpm.desc,_xlfn.XLOOKUP(E125,'Export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25" s="39" t="str">
        <f>IFERROR(_xlfn.LET(_xlpm.desc,_xlfn.XLOOKUP(E125,'Export file'!I:I,'Export file'!H:H,""),_xlpm.startLabel,"Account Number ",_xlpm.startPos,SEARCH(_xlpm.startLabel,_xlpm.desc)+LEN(_xlpm.startLabel),MID(_xlpm.desc,_xlpm.startPos,8)),"-")</f>
        <v>-</v>
      </c>
      <c r="O125" s="39" t="str">
        <f>IFERROR(_xlfn.LET(_xlpm.desc,_xlfn.XLOOKUP(E125,'Export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25" s="70" t="str">
        <f>IFERROR(_xlfn.LET(_xlpm.desc,_xlfn.XLOOKUP(E125,'Export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25" s="40" t="str">
        <f>IFERROR(_xlfn.LET(_xlpm.desc,_xlfn.XLOOKUP(E125,'Export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25" s="39" t="str">
        <f>IFERROR(_xlfn.LET(_xlpm.desc,_xlfn.XLOOKUP(E125,'Export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25" s="45" t="str">
        <f>IFERROR(_xlfn.LET(_xlpm.desc,_xlfn.XLOOKUP(E125,'Export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25" s="38" t="str">
        <f>IFERROR(_xlfn.LET(         _xlpm.desc, _xlfn.XLOOKUP(E125,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25" s="39" t="str">
        <f>IFERROR(_xlfn.LET(_xlpm.desc,_xlfn.XLOOKUP(E125,'Export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25" s="42" t="str">
        <f>IFERROR(_xlfn.LET(_xlpm.desc,_xlfn.XLOOKUP(E125,'Export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25" s="50" t="str">
        <f>IFERROR(_xlfn.LET(_xlpm.desc,_xlfn.XLOOKUP(E125,'Export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25" t="str">
        <f ca="1">IF(E125="","",TODAY()-DATEVALUE(LEFT(_xlfn.XLOOKUP(E125,'Export file'!$I:$I,'Export file'!$F:$F,""),10)))</f>
        <v/>
      </c>
    </row>
    <row r="126" spans="2:24" ht="21.95" customHeight="1" x14ac:dyDescent="0.2">
      <c r="B126" s="60"/>
      <c r="C126" s="105"/>
      <c r="D126" s="38"/>
      <c r="E126" s="39"/>
      <c r="F126" s="39"/>
      <c r="G126" s="63"/>
      <c r="H126" s="39" t="str">
        <f t="shared" si="1"/>
        <v/>
      </c>
      <c r="I126" s="39"/>
      <c r="J126" s="77" t="b">
        <v>0</v>
      </c>
      <c r="K126" s="78" t="b">
        <v>0</v>
      </c>
      <c r="L126" s="73"/>
      <c r="M126" s="38" t="str">
        <f>TRIM(IFERROR(_xlfn.LET(_xlpm.desc,_xlfn.XLOOKUP(E126,'Export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26" s="39" t="str">
        <f>IFERROR(_xlfn.LET(_xlpm.desc,_xlfn.XLOOKUP(E126,'Export file'!I:I,'Export file'!H:H,""),_xlpm.startLabel,"Account Number ",_xlpm.startPos,SEARCH(_xlpm.startLabel,_xlpm.desc)+LEN(_xlpm.startLabel),MID(_xlpm.desc,_xlpm.startPos,8)),"-")</f>
        <v>-</v>
      </c>
      <c r="O126" s="39" t="str">
        <f>IFERROR(_xlfn.LET(_xlpm.desc,_xlfn.XLOOKUP(E126,'Export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26" s="70" t="str">
        <f>IFERROR(_xlfn.LET(_xlpm.desc,_xlfn.XLOOKUP(E126,'Export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26" s="40" t="str">
        <f>IFERROR(_xlfn.LET(_xlpm.desc,_xlfn.XLOOKUP(E126,'Export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26" s="39" t="str">
        <f>IFERROR(_xlfn.LET(_xlpm.desc,_xlfn.XLOOKUP(E126,'Export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26" s="45" t="str">
        <f>IFERROR(_xlfn.LET(_xlpm.desc,_xlfn.XLOOKUP(E126,'Export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26" s="38" t="str">
        <f>IFERROR(_xlfn.LET(         _xlpm.desc, _xlfn.XLOOKUP(E126,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26" s="39" t="str">
        <f>IFERROR(_xlfn.LET(_xlpm.desc,_xlfn.XLOOKUP(E126,'Export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26" s="42" t="str">
        <f>IFERROR(_xlfn.LET(_xlpm.desc,_xlfn.XLOOKUP(E126,'Export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26" s="50" t="str">
        <f>IFERROR(_xlfn.LET(_xlpm.desc,_xlfn.XLOOKUP(E126,'Export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26" t="str">
        <f ca="1">IF(E126="","",TODAY()-DATEVALUE(LEFT(_xlfn.XLOOKUP(E126,'Export file'!$I:$I,'Export file'!$F:$F,""),10)))</f>
        <v/>
      </c>
    </row>
    <row r="127" spans="2:24" ht="21.95" customHeight="1" x14ac:dyDescent="0.2">
      <c r="B127" s="60"/>
      <c r="C127" s="105"/>
      <c r="D127" s="38"/>
      <c r="E127" s="39"/>
      <c r="F127" s="39"/>
      <c r="G127" s="63"/>
      <c r="H127" s="39" t="str">
        <f t="shared" si="1"/>
        <v/>
      </c>
      <c r="I127" s="39"/>
      <c r="J127" s="77" t="b">
        <v>0</v>
      </c>
      <c r="K127" s="78" t="b">
        <v>0</v>
      </c>
      <c r="L127" s="73"/>
      <c r="M127" s="38" t="str">
        <f>TRIM(IFERROR(_xlfn.LET(_xlpm.desc,_xlfn.XLOOKUP(E127,'Export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27" s="39" t="str">
        <f>IFERROR(_xlfn.LET(_xlpm.desc,_xlfn.XLOOKUP(E127,'Export file'!I:I,'Export file'!H:H,""),_xlpm.startLabel,"Account Number ",_xlpm.startPos,SEARCH(_xlpm.startLabel,_xlpm.desc)+LEN(_xlpm.startLabel),MID(_xlpm.desc,_xlpm.startPos,8)),"-")</f>
        <v>-</v>
      </c>
      <c r="O127" s="39" t="str">
        <f>IFERROR(_xlfn.LET(_xlpm.desc,_xlfn.XLOOKUP(E127,'Export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27" s="70" t="str">
        <f>IFERROR(_xlfn.LET(_xlpm.desc,_xlfn.XLOOKUP(E127,'Export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27" s="40" t="str">
        <f>IFERROR(_xlfn.LET(_xlpm.desc,_xlfn.XLOOKUP(E127,'Export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27" s="39" t="str">
        <f>IFERROR(_xlfn.LET(_xlpm.desc,_xlfn.XLOOKUP(E127,'Export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27" s="45" t="str">
        <f>IFERROR(_xlfn.LET(_xlpm.desc,_xlfn.XLOOKUP(E127,'Export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27" s="38" t="str">
        <f>IFERROR(_xlfn.LET(         _xlpm.desc, _xlfn.XLOOKUP(E127,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27" s="39" t="str">
        <f>IFERROR(_xlfn.LET(_xlpm.desc,_xlfn.XLOOKUP(E127,'Export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27" s="42" t="str">
        <f>IFERROR(_xlfn.LET(_xlpm.desc,_xlfn.XLOOKUP(E127,'Export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27" s="50" t="str">
        <f>IFERROR(_xlfn.LET(_xlpm.desc,_xlfn.XLOOKUP(E127,'Export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27" t="str">
        <f ca="1">IF(E127="","",TODAY()-DATEVALUE(LEFT(_xlfn.XLOOKUP(E127,'Export file'!$I:$I,'Export file'!$F:$F,""),10)))</f>
        <v/>
      </c>
    </row>
    <row r="128" spans="2:24" ht="21.95" customHeight="1" x14ac:dyDescent="0.2">
      <c r="B128" s="60"/>
      <c r="C128" s="105"/>
      <c r="D128" s="38"/>
      <c r="E128" s="39"/>
      <c r="F128" s="39"/>
      <c r="G128" s="63"/>
      <c r="H128" s="39" t="str">
        <f t="shared" si="1"/>
        <v/>
      </c>
      <c r="I128" s="39"/>
      <c r="J128" s="77" t="b">
        <v>0</v>
      </c>
      <c r="K128" s="78" t="b">
        <v>0</v>
      </c>
      <c r="L128" s="73"/>
      <c r="M128" s="38" t="str">
        <f>TRIM(IFERROR(_xlfn.LET(_xlpm.desc,_xlfn.XLOOKUP(E128,'Export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28" s="39" t="str">
        <f>IFERROR(_xlfn.LET(_xlpm.desc,_xlfn.XLOOKUP(E128,'Export file'!I:I,'Export file'!H:H,""),_xlpm.startLabel,"Account Number ",_xlpm.startPos,SEARCH(_xlpm.startLabel,_xlpm.desc)+LEN(_xlpm.startLabel),MID(_xlpm.desc,_xlpm.startPos,8)),"-")</f>
        <v>-</v>
      </c>
      <c r="O128" s="39" t="str">
        <f>IFERROR(_xlfn.LET(_xlpm.desc,_xlfn.XLOOKUP(E128,'Export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28" s="70" t="str">
        <f>IFERROR(_xlfn.LET(_xlpm.desc,_xlfn.XLOOKUP(E128,'Export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28" s="40" t="str">
        <f>IFERROR(_xlfn.LET(_xlpm.desc,_xlfn.XLOOKUP(E128,'Export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28" s="39" t="str">
        <f>IFERROR(_xlfn.LET(_xlpm.desc,_xlfn.XLOOKUP(E128,'Export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28" s="45" t="str">
        <f>IFERROR(_xlfn.LET(_xlpm.desc,_xlfn.XLOOKUP(E128,'Export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28" s="38" t="str">
        <f>IFERROR(_xlfn.LET(         _xlpm.desc, _xlfn.XLOOKUP(E128,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28" s="39" t="str">
        <f>IFERROR(_xlfn.LET(_xlpm.desc,_xlfn.XLOOKUP(E128,'Export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28" s="42" t="str">
        <f>IFERROR(_xlfn.LET(_xlpm.desc,_xlfn.XLOOKUP(E128,'Export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28" s="50" t="str">
        <f>IFERROR(_xlfn.LET(_xlpm.desc,_xlfn.XLOOKUP(E128,'Export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28" t="str">
        <f ca="1">IF(E128="","",TODAY()-DATEVALUE(LEFT(_xlfn.XLOOKUP(E128,'Export file'!$I:$I,'Export file'!$F:$F,""),10)))</f>
        <v/>
      </c>
    </row>
    <row r="129" spans="2:24" ht="21.95" customHeight="1" x14ac:dyDescent="0.2">
      <c r="B129" s="60"/>
      <c r="C129" s="105"/>
      <c r="D129" s="38"/>
      <c r="E129" s="39"/>
      <c r="F129" s="39"/>
      <c r="G129" s="63"/>
      <c r="H129" s="39" t="str">
        <f t="shared" si="1"/>
        <v/>
      </c>
      <c r="I129" s="39"/>
      <c r="J129" s="77" t="b">
        <v>0</v>
      </c>
      <c r="K129" s="78" t="b">
        <v>0</v>
      </c>
      <c r="L129" s="73"/>
      <c r="M129" s="38" t="str">
        <f>TRIM(IFERROR(_xlfn.LET(_xlpm.desc,_xlfn.XLOOKUP(E129,'Export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29" s="39" t="str">
        <f>IFERROR(_xlfn.LET(_xlpm.desc,_xlfn.XLOOKUP(E129,'Export file'!I:I,'Export file'!H:H,""),_xlpm.startLabel,"Account Number ",_xlpm.startPos,SEARCH(_xlpm.startLabel,_xlpm.desc)+LEN(_xlpm.startLabel),MID(_xlpm.desc,_xlpm.startPos,8)),"-")</f>
        <v>-</v>
      </c>
      <c r="O129" s="39" t="str">
        <f>IFERROR(_xlfn.LET(_xlpm.desc,_xlfn.XLOOKUP(E129,'Export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29" s="70" t="str">
        <f>IFERROR(_xlfn.LET(_xlpm.desc,_xlfn.XLOOKUP(E129,'Export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29" s="40" t="str">
        <f>IFERROR(_xlfn.LET(_xlpm.desc,_xlfn.XLOOKUP(E129,'Export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29" s="39" t="str">
        <f>IFERROR(_xlfn.LET(_xlpm.desc,_xlfn.XLOOKUP(E129,'Export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29" s="45" t="str">
        <f>IFERROR(_xlfn.LET(_xlpm.desc,_xlfn.XLOOKUP(E129,'Export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29" s="38" t="str">
        <f>IFERROR(_xlfn.LET(         _xlpm.desc, _xlfn.XLOOKUP(E129,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29" s="39" t="str">
        <f>IFERROR(_xlfn.LET(_xlpm.desc,_xlfn.XLOOKUP(E129,'Export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29" s="42" t="str">
        <f>IFERROR(_xlfn.LET(_xlpm.desc,_xlfn.XLOOKUP(E129,'Export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29" s="50" t="str">
        <f>IFERROR(_xlfn.LET(_xlpm.desc,_xlfn.XLOOKUP(E129,'Export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29" t="str">
        <f ca="1">IF(E129="","",TODAY()-DATEVALUE(LEFT(_xlfn.XLOOKUP(E129,'Export file'!$I:$I,'Export file'!$F:$F,""),10)))</f>
        <v/>
      </c>
    </row>
    <row r="130" spans="2:24" ht="21.95" customHeight="1" x14ac:dyDescent="0.2">
      <c r="B130" s="60"/>
      <c r="C130" s="105"/>
      <c r="D130" s="38"/>
      <c r="E130" s="39"/>
      <c r="F130" s="39"/>
      <c r="G130" s="63"/>
      <c r="H130" s="39" t="str">
        <f t="shared" si="1"/>
        <v/>
      </c>
      <c r="I130" s="39"/>
      <c r="J130" s="77" t="b">
        <v>0</v>
      </c>
      <c r="K130" s="78" t="b">
        <v>0</v>
      </c>
      <c r="L130" s="73"/>
      <c r="M130" s="38" t="str">
        <f>TRIM(IFERROR(_xlfn.LET(_xlpm.desc,_xlfn.XLOOKUP(E130,'Export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30" s="39" t="str">
        <f>IFERROR(_xlfn.LET(_xlpm.desc,_xlfn.XLOOKUP(E130,'Export file'!I:I,'Export file'!H:H,""),_xlpm.startLabel,"Account Number ",_xlpm.startPos,SEARCH(_xlpm.startLabel,_xlpm.desc)+LEN(_xlpm.startLabel),MID(_xlpm.desc,_xlpm.startPos,8)),"-")</f>
        <v>-</v>
      </c>
      <c r="O130" s="39" t="str">
        <f>IFERROR(_xlfn.LET(_xlpm.desc,_xlfn.XLOOKUP(E130,'Export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30" s="70" t="str">
        <f>IFERROR(_xlfn.LET(_xlpm.desc,_xlfn.XLOOKUP(E130,'Export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30" s="40" t="str">
        <f>IFERROR(_xlfn.LET(_xlpm.desc,_xlfn.XLOOKUP(E130,'Export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30" s="39" t="str">
        <f>IFERROR(_xlfn.LET(_xlpm.desc,_xlfn.XLOOKUP(E130,'Export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30" s="45" t="str">
        <f>IFERROR(_xlfn.LET(_xlpm.desc,_xlfn.XLOOKUP(E130,'Export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30" s="38" t="str">
        <f>IFERROR(_xlfn.LET(         _xlpm.desc, _xlfn.XLOOKUP(E130,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30" s="39" t="str">
        <f>IFERROR(_xlfn.LET(_xlpm.desc,_xlfn.XLOOKUP(E130,'Export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30" s="42" t="str">
        <f>IFERROR(_xlfn.LET(_xlpm.desc,_xlfn.XLOOKUP(E130,'Export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30" s="50" t="str">
        <f>IFERROR(_xlfn.LET(_xlpm.desc,_xlfn.XLOOKUP(E130,'Export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30" t="str">
        <f ca="1">IF(E130="","",TODAY()-DATEVALUE(LEFT(_xlfn.XLOOKUP(E130,'Export file'!$I:$I,'Export file'!$F:$F,""),10)))</f>
        <v/>
      </c>
    </row>
    <row r="131" spans="2:24" ht="21.95" customHeight="1" x14ac:dyDescent="0.2">
      <c r="B131" s="60"/>
      <c r="C131" s="105"/>
      <c r="D131" s="38"/>
      <c r="E131" s="39"/>
      <c r="F131" s="39"/>
      <c r="G131" s="63"/>
      <c r="H131" s="39" t="str">
        <f t="shared" si="1"/>
        <v/>
      </c>
      <c r="I131" s="39"/>
      <c r="J131" s="77" t="b">
        <v>0</v>
      </c>
      <c r="K131" s="78" t="b">
        <v>0</v>
      </c>
      <c r="L131" s="73"/>
      <c r="M131" s="38" t="str">
        <f>TRIM(IFERROR(_xlfn.LET(_xlpm.desc,_xlfn.XLOOKUP(E131,'Export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31" s="39" t="str">
        <f>IFERROR(_xlfn.LET(_xlpm.desc,_xlfn.XLOOKUP(E131,'Export file'!I:I,'Export file'!H:H,""),_xlpm.startLabel,"Account Number ",_xlpm.startPos,SEARCH(_xlpm.startLabel,_xlpm.desc)+LEN(_xlpm.startLabel),MID(_xlpm.desc,_xlpm.startPos,8)),"-")</f>
        <v>-</v>
      </c>
      <c r="O131" s="39" t="str">
        <f>IFERROR(_xlfn.LET(_xlpm.desc,_xlfn.XLOOKUP(E131,'Export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31" s="70" t="str">
        <f>IFERROR(_xlfn.LET(_xlpm.desc,_xlfn.XLOOKUP(E131,'Export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31" s="40" t="str">
        <f>IFERROR(_xlfn.LET(_xlpm.desc,_xlfn.XLOOKUP(E131,'Export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31" s="39" t="str">
        <f>IFERROR(_xlfn.LET(_xlpm.desc,_xlfn.XLOOKUP(E131,'Export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31" s="45" t="str">
        <f>IFERROR(_xlfn.LET(_xlpm.desc,_xlfn.XLOOKUP(E131,'Export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31" s="38" t="str">
        <f>IFERROR(_xlfn.LET(         _xlpm.desc, _xlfn.XLOOKUP(E131,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31" s="39" t="str">
        <f>IFERROR(_xlfn.LET(_xlpm.desc,_xlfn.XLOOKUP(E131,'Export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31" s="42" t="str">
        <f>IFERROR(_xlfn.LET(_xlpm.desc,_xlfn.XLOOKUP(E131,'Export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31" s="50" t="str">
        <f>IFERROR(_xlfn.LET(_xlpm.desc,_xlfn.XLOOKUP(E131,'Export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31" t="str">
        <f ca="1">IF(E131="","",TODAY()-DATEVALUE(LEFT(_xlfn.XLOOKUP(E131,'Export file'!$I:$I,'Export file'!$F:$F,""),10)))</f>
        <v/>
      </c>
    </row>
    <row r="132" spans="2:24" ht="21.95" customHeight="1" x14ac:dyDescent="0.2">
      <c r="B132" s="60"/>
      <c r="C132" s="105"/>
      <c r="D132" s="38"/>
      <c r="E132" s="39"/>
      <c r="F132" s="39"/>
      <c r="G132" s="63"/>
      <c r="H132" s="39" t="str">
        <f t="shared" si="1"/>
        <v/>
      </c>
      <c r="I132" s="39"/>
      <c r="J132" s="77" t="b">
        <v>0</v>
      </c>
      <c r="K132" s="78" t="b">
        <v>0</v>
      </c>
      <c r="L132" s="73"/>
      <c r="M132" s="38" t="str">
        <f>TRIM(IFERROR(_xlfn.LET(_xlpm.desc,_xlfn.XLOOKUP(E132,'Export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32" s="39" t="str">
        <f>IFERROR(_xlfn.LET(_xlpm.desc,_xlfn.XLOOKUP(E132,'Export file'!I:I,'Export file'!H:H,""),_xlpm.startLabel,"Account Number ",_xlpm.startPos,SEARCH(_xlpm.startLabel,_xlpm.desc)+LEN(_xlpm.startLabel),MID(_xlpm.desc,_xlpm.startPos,8)),"-")</f>
        <v>-</v>
      </c>
      <c r="O132" s="39" t="str">
        <f>IFERROR(_xlfn.LET(_xlpm.desc,_xlfn.XLOOKUP(E132,'Export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32" s="70" t="str">
        <f>IFERROR(_xlfn.LET(_xlpm.desc,_xlfn.XLOOKUP(E132,'Export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32" s="40" t="str">
        <f>IFERROR(_xlfn.LET(_xlpm.desc,_xlfn.XLOOKUP(E132,'Export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32" s="39" t="str">
        <f>IFERROR(_xlfn.LET(_xlpm.desc,_xlfn.XLOOKUP(E132,'Export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32" s="45" t="str">
        <f>IFERROR(_xlfn.LET(_xlpm.desc,_xlfn.XLOOKUP(E132,'Export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32" s="38" t="str">
        <f>IFERROR(_xlfn.LET(         _xlpm.desc, _xlfn.XLOOKUP(E132,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32" s="39" t="str">
        <f>IFERROR(_xlfn.LET(_xlpm.desc,_xlfn.XLOOKUP(E132,'Export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32" s="42" t="str">
        <f>IFERROR(_xlfn.LET(_xlpm.desc,_xlfn.XLOOKUP(E132,'Export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32" s="50" t="str">
        <f>IFERROR(_xlfn.LET(_xlpm.desc,_xlfn.XLOOKUP(E132,'Export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32" t="str">
        <f ca="1">IF(E132="","",TODAY()-DATEVALUE(LEFT(_xlfn.XLOOKUP(E132,'Export file'!$I:$I,'Export file'!$F:$F,""),10)))</f>
        <v/>
      </c>
    </row>
    <row r="133" spans="2:24" ht="21.95" customHeight="1" x14ac:dyDescent="0.2">
      <c r="B133" s="60"/>
      <c r="C133" s="105"/>
      <c r="D133" s="38"/>
      <c r="E133" s="39"/>
      <c r="F133" s="39"/>
      <c r="G133" s="63"/>
      <c r="H133" s="39" t="str">
        <f t="shared" ref="H133:H196" si="2">IF($E133="","",IF(OR($M133="",$M133="-",NOT(ISNUMBER(VALUE($N133))),LEN($N133)&lt;&gt;8,NOT(ISNUMBER(VALUE($O133))),LEN($O133)&lt;&gt;6),"Check: "&amp;MID(IF(OR($M133="",$M133="-"),"| Missing Name","")&amp;IF(NOT(ISNUMBER(VALUE($N133))),"| Acct No invalid",IF(LEN($N133)&gt;8,"| Acct No too long ("&amp;LEN($N133)&amp;")",IF(LEN($N133)&lt;8,"| Acct No too short ("&amp;LEN($N133)&amp;")","")))&amp;IF(NOT(ISNUMBER(VALUE($O133))),"| Sort Code invalid",IF(LEN($O133)&gt;6,"| Sort Code too long ("&amp;LEN($O133)&amp;")",IF(LEN($O133)&lt;6,"| Sort Code too short ("&amp;LEN($O133)&amp;")",""))),3,200),"OK"))</f>
        <v/>
      </c>
      <c r="I133" s="39"/>
      <c r="J133" s="77" t="b">
        <v>0</v>
      </c>
      <c r="K133" s="78" t="b">
        <v>0</v>
      </c>
      <c r="L133" s="73"/>
      <c r="M133" s="38" t="str">
        <f>TRIM(IFERROR(_xlfn.LET(_xlpm.desc,_xlfn.XLOOKUP(E133,'Export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33" s="39" t="str">
        <f>IFERROR(_xlfn.LET(_xlpm.desc,_xlfn.XLOOKUP(E133,'Export file'!I:I,'Export file'!H:H,""),_xlpm.startLabel,"Account Number ",_xlpm.startPos,SEARCH(_xlpm.startLabel,_xlpm.desc)+LEN(_xlpm.startLabel),MID(_xlpm.desc,_xlpm.startPos,8)),"-")</f>
        <v>-</v>
      </c>
      <c r="O133" s="39" t="str">
        <f>IFERROR(_xlfn.LET(_xlpm.desc,_xlfn.XLOOKUP(E133,'Export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33" s="70" t="str">
        <f>IFERROR(_xlfn.LET(_xlpm.desc,_xlfn.XLOOKUP(E133,'Export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33" s="40" t="str">
        <f>IFERROR(_xlfn.LET(_xlpm.desc,_xlfn.XLOOKUP(E133,'Export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33" s="39" t="str">
        <f>IFERROR(_xlfn.LET(_xlpm.desc,_xlfn.XLOOKUP(E133,'Export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33" s="45" t="str">
        <f>IFERROR(_xlfn.LET(_xlpm.desc,_xlfn.XLOOKUP(E133,'Export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33" s="38" t="str">
        <f>IFERROR(_xlfn.LET(         _xlpm.desc, _xlfn.XLOOKUP(E133,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33" s="39" t="str">
        <f>IFERROR(_xlfn.LET(_xlpm.desc,_xlfn.XLOOKUP(E133,'Export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33" s="42" t="str">
        <f>IFERROR(_xlfn.LET(_xlpm.desc,_xlfn.XLOOKUP(E133,'Export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33" s="50" t="str">
        <f>IFERROR(_xlfn.LET(_xlpm.desc,_xlfn.XLOOKUP(E133,'Export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33" t="str">
        <f ca="1">IF(E133="","",TODAY()-DATEVALUE(LEFT(_xlfn.XLOOKUP(E133,'Export file'!$I:$I,'Export file'!$F:$F,""),10)))</f>
        <v/>
      </c>
    </row>
    <row r="134" spans="2:24" ht="21.95" customHeight="1" x14ac:dyDescent="0.2">
      <c r="B134" s="60"/>
      <c r="C134" s="105"/>
      <c r="D134" s="38"/>
      <c r="E134" s="39"/>
      <c r="F134" s="39"/>
      <c r="G134" s="63"/>
      <c r="H134" s="39" t="str">
        <f t="shared" si="2"/>
        <v/>
      </c>
      <c r="I134" s="39"/>
      <c r="J134" s="77" t="b">
        <v>0</v>
      </c>
      <c r="K134" s="78" t="b">
        <v>0</v>
      </c>
      <c r="L134" s="73"/>
      <c r="M134" s="38" t="str">
        <f>TRIM(IFERROR(_xlfn.LET(_xlpm.desc,_xlfn.XLOOKUP(E134,'Export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34" s="39" t="str">
        <f>IFERROR(_xlfn.LET(_xlpm.desc,_xlfn.XLOOKUP(E134,'Export file'!I:I,'Export file'!H:H,""),_xlpm.startLabel,"Account Number ",_xlpm.startPos,SEARCH(_xlpm.startLabel,_xlpm.desc)+LEN(_xlpm.startLabel),MID(_xlpm.desc,_xlpm.startPos,8)),"-")</f>
        <v>-</v>
      </c>
      <c r="O134" s="39" t="str">
        <f>IFERROR(_xlfn.LET(_xlpm.desc,_xlfn.XLOOKUP(E134,'Export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34" s="70" t="str">
        <f>IFERROR(_xlfn.LET(_xlpm.desc,_xlfn.XLOOKUP(E134,'Export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34" s="40" t="str">
        <f>IFERROR(_xlfn.LET(_xlpm.desc,_xlfn.XLOOKUP(E134,'Export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34" s="39" t="str">
        <f>IFERROR(_xlfn.LET(_xlpm.desc,_xlfn.XLOOKUP(E134,'Export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34" s="45" t="str">
        <f>IFERROR(_xlfn.LET(_xlpm.desc,_xlfn.XLOOKUP(E134,'Export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34" s="38" t="str">
        <f>IFERROR(_xlfn.LET(         _xlpm.desc, _xlfn.XLOOKUP(E134,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34" s="39" t="str">
        <f>IFERROR(_xlfn.LET(_xlpm.desc,_xlfn.XLOOKUP(E134,'Export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34" s="42" t="str">
        <f>IFERROR(_xlfn.LET(_xlpm.desc,_xlfn.XLOOKUP(E134,'Export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34" s="50" t="str">
        <f>IFERROR(_xlfn.LET(_xlpm.desc,_xlfn.XLOOKUP(E134,'Export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34" t="str">
        <f ca="1">IF(E134="","",TODAY()-DATEVALUE(LEFT(_xlfn.XLOOKUP(E134,'Export file'!$I:$I,'Export file'!$F:$F,""),10)))</f>
        <v/>
      </c>
    </row>
    <row r="135" spans="2:24" ht="21.95" customHeight="1" x14ac:dyDescent="0.2">
      <c r="B135" s="60"/>
      <c r="C135" s="105"/>
      <c r="D135" s="38"/>
      <c r="E135" s="39"/>
      <c r="F135" s="39"/>
      <c r="G135" s="63"/>
      <c r="H135" s="39" t="str">
        <f t="shared" si="2"/>
        <v/>
      </c>
      <c r="I135" s="39"/>
      <c r="J135" s="77" t="b">
        <v>0</v>
      </c>
      <c r="K135" s="78" t="b">
        <v>0</v>
      </c>
      <c r="L135" s="73"/>
      <c r="M135" s="38" t="str">
        <f>TRIM(IFERROR(_xlfn.LET(_xlpm.desc,_xlfn.XLOOKUP(E135,'Export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35" s="39" t="str">
        <f>IFERROR(_xlfn.LET(_xlpm.desc,_xlfn.XLOOKUP(E135,'Export file'!I:I,'Export file'!H:H,""),_xlpm.startLabel,"Account Number ",_xlpm.startPos,SEARCH(_xlpm.startLabel,_xlpm.desc)+LEN(_xlpm.startLabel),MID(_xlpm.desc,_xlpm.startPos,8)),"-")</f>
        <v>-</v>
      </c>
      <c r="O135" s="39" t="str">
        <f>IFERROR(_xlfn.LET(_xlpm.desc,_xlfn.XLOOKUP(E135,'Export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35" s="70" t="str">
        <f>IFERROR(_xlfn.LET(_xlpm.desc,_xlfn.XLOOKUP(E135,'Export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35" s="40" t="str">
        <f>IFERROR(_xlfn.LET(_xlpm.desc,_xlfn.XLOOKUP(E135,'Export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35" s="39" t="str">
        <f>IFERROR(_xlfn.LET(_xlpm.desc,_xlfn.XLOOKUP(E135,'Export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35" s="45" t="str">
        <f>IFERROR(_xlfn.LET(_xlpm.desc,_xlfn.XLOOKUP(E135,'Export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35" s="38" t="str">
        <f>IFERROR(_xlfn.LET(         _xlpm.desc, _xlfn.XLOOKUP(E135,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35" s="39" t="str">
        <f>IFERROR(_xlfn.LET(_xlpm.desc,_xlfn.XLOOKUP(E135,'Export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35" s="42" t="str">
        <f>IFERROR(_xlfn.LET(_xlpm.desc,_xlfn.XLOOKUP(E135,'Export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35" s="50" t="str">
        <f>IFERROR(_xlfn.LET(_xlpm.desc,_xlfn.XLOOKUP(E135,'Export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35" t="str">
        <f ca="1">IF(E135="","",TODAY()-DATEVALUE(LEFT(_xlfn.XLOOKUP(E135,'Export file'!$I:$I,'Export file'!$F:$F,""),10)))</f>
        <v/>
      </c>
    </row>
    <row r="136" spans="2:24" ht="21.95" customHeight="1" x14ac:dyDescent="0.2">
      <c r="B136" s="60"/>
      <c r="C136" s="105"/>
      <c r="D136" s="38"/>
      <c r="E136" s="39"/>
      <c r="F136" s="39"/>
      <c r="G136" s="63"/>
      <c r="H136" s="39" t="str">
        <f t="shared" si="2"/>
        <v/>
      </c>
      <c r="I136" s="39"/>
      <c r="J136" s="77" t="b">
        <v>0</v>
      </c>
      <c r="K136" s="78" t="b">
        <v>0</v>
      </c>
      <c r="L136" s="73"/>
      <c r="M136" s="38" t="str">
        <f>TRIM(IFERROR(_xlfn.LET(_xlpm.desc,_xlfn.XLOOKUP(E136,'Export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36" s="39" t="str">
        <f>IFERROR(_xlfn.LET(_xlpm.desc,_xlfn.XLOOKUP(E136,'Export file'!I:I,'Export file'!H:H,""),_xlpm.startLabel,"Account Number ",_xlpm.startPos,SEARCH(_xlpm.startLabel,_xlpm.desc)+LEN(_xlpm.startLabel),MID(_xlpm.desc,_xlpm.startPos,8)),"-")</f>
        <v>-</v>
      </c>
      <c r="O136" s="39" t="str">
        <f>IFERROR(_xlfn.LET(_xlpm.desc,_xlfn.XLOOKUP(E136,'Export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36" s="70" t="str">
        <f>IFERROR(_xlfn.LET(_xlpm.desc,_xlfn.XLOOKUP(E136,'Export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36" s="40" t="str">
        <f>IFERROR(_xlfn.LET(_xlpm.desc,_xlfn.XLOOKUP(E136,'Export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36" s="39" t="str">
        <f>IFERROR(_xlfn.LET(_xlpm.desc,_xlfn.XLOOKUP(E136,'Export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36" s="45" t="str">
        <f>IFERROR(_xlfn.LET(_xlpm.desc,_xlfn.XLOOKUP(E136,'Export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36" s="38" t="str">
        <f>IFERROR(_xlfn.LET(         _xlpm.desc, _xlfn.XLOOKUP(E136,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36" s="39" t="str">
        <f>IFERROR(_xlfn.LET(_xlpm.desc,_xlfn.XLOOKUP(E136,'Export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36" s="42" t="str">
        <f>IFERROR(_xlfn.LET(_xlpm.desc,_xlfn.XLOOKUP(E136,'Export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36" s="50" t="str">
        <f>IFERROR(_xlfn.LET(_xlpm.desc,_xlfn.XLOOKUP(E136,'Export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36" t="str">
        <f ca="1">IF(E136="","",TODAY()-DATEVALUE(LEFT(_xlfn.XLOOKUP(E136,'Export file'!$I:$I,'Export file'!$F:$F,""),10)))</f>
        <v/>
      </c>
    </row>
    <row r="137" spans="2:24" ht="21.95" customHeight="1" x14ac:dyDescent="0.2">
      <c r="B137" s="60"/>
      <c r="C137" s="105"/>
      <c r="D137" s="38"/>
      <c r="E137" s="39"/>
      <c r="F137" s="39"/>
      <c r="G137" s="63"/>
      <c r="H137" s="39" t="str">
        <f t="shared" si="2"/>
        <v/>
      </c>
      <c r="I137" s="39"/>
      <c r="J137" s="77" t="b">
        <v>0</v>
      </c>
      <c r="K137" s="78" t="b">
        <v>0</v>
      </c>
      <c r="L137" s="73"/>
      <c r="M137" s="38" t="str">
        <f>TRIM(IFERROR(_xlfn.LET(_xlpm.desc,_xlfn.XLOOKUP(E137,'Export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37" s="39" t="str">
        <f>IFERROR(_xlfn.LET(_xlpm.desc,_xlfn.XLOOKUP(E137,'Export file'!I:I,'Export file'!H:H,""),_xlpm.startLabel,"Account Number ",_xlpm.startPos,SEARCH(_xlpm.startLabel,_xlpm.desc)+LEN(_xlpm.startLabel),MID(_xlpm.desc,_xlpm.startPos,8)),"-")</f>
        <v>-</v>
      </c>
      <c r="O137" s="39" t="str">
        <f>IFERROR(_xlfn.LET(_xlpm.desc,_xlfn.XLOOKUP(E137,'Export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37" s="70" t="str">
        <f>IFERROR(_xlfn.LET(_xlpm.desc,_xlfn.XLOOKUP(E137,'Export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37" s="40" t="str">
        <f>IFERROR(_xlfn.LET(_xlpm.desc,_xlfn.XLOOKUP(E137,'Export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37" s="39" t="str">
        <f>IFERROR(_xlfn.LET(_xlpm.desc,_xlfn.XLOOKUP(E137,'Export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37" s="45" t="str">
        <f>IFERROR(_xlfn.LET(_xlpm.desc,_xlfn.XLOOKUP(E137,'Export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37" s="38" t="str">
        <f>IFERROR(_xlfn.LET(         _xlpm.desc, _xlfn.XLOOKUP(E137,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37" s="39" t="str">
        <f>IFERROR(_xlfn.LET(_xlpm.desc,_xlfn.XLOOKUP(E137,'Export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37" s="42" t="str">
        <f>IFERROR(_xlfn.LET(_xlpm.desc,_xlfn.XLOOKUP(E137,'Export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37" s="50" t="str">
        <f>IFERROR(_xlfn.LET(_xlpm.desc,_xlfn.XLOOKUP(E137,'Export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37" t="str">
        <f ca="1">IF(E137="","",TODAY()-DATEVALUE(LEFT(_xlfn.XLOOKUP(E137,'Export file'!$I:$I,'Export file'!$F:$F,""),10)))</f>
        <v/>
      </c>
    </row>
    <row r="138" spans="2:24" ht="21.95" customHeight="1" x14ac:dyDescent="0.2">
      <c r="B138" s="60"/>
      <c r="C138" s="105"/>
      <c r="D138" s="38"/>
      <c r="E138" s="39"/>
      <c r="F138" s="39"/>
      <c r="G138" s="63"/>
      <c r="H138" s="39" t="str">
        <f t="shared" si="2"/>
        <v/>
      </c>
      <c r="I138" s="39"/>
      <c r="J138" s="77" t="b">
        <v>0</v>
      </c>
      <c r="K138" s="78" t="b">
        <v>0</v>
      </c>
      <c r="L138" s="73"/>
      <c r="M138" s="38" t="str">
        <f>TRIM(IFERROR(_xlfn.LET(_xlpm.desc,_xlfn.XLOOKUP(E138,'Export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38" s="39" t="str">
        <f>IFERROR(_xlfn.LET(_xlpm.desc,_xlfn.XLOOKUP(E138,'Export file'!I:I,'Export file'!H:H,""),_xlpm.startLabel,"Account Number ",_xlpm.startPos,SEARCH(_xlpm.startLabel,_xlpm.desc)+LEN(_xlpm.startLabel),MID(_xlpm.desc,_xlpm.startPos,8)),"-")</f>
        <v>-</v>
      </c>
      <c r="O138" s="39" t="str">
        <f>IFERROR(_xlfn.LET(_xlpm.desc,_xlfn.XLOOKUP(E138,'Export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38" s="70" t="str">
        <f>IFERROR(_xlfn.LET(_xlpm.desc,_xlfn.XLOOKUP(E138,'Export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38" s="40" t="str">
        <f>IFERROR(_xlfn.LET(_xlpm.desc,_xlfn.XLOOKUP(E138,'Export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38" s="39" t="str">
        <f>IFERROR(_xlfn.LET(_xlpm.desc,_xlfn.XLOOKUP(E138,'Export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38" s="45" t="str">
        <f>IFERROR(_xlfn.LET(_xlpm.desc,_xlfn.XLOOKUP(E138,'Export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38" s="38" t="str">
        <f>IFERROR(_xlfn.LET(         _xlpm.desc, _xlfn.XLOOKUP(E138,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38" s="39" t="str">
        <f>IFERROR(_xlfn.LET(_xlpm.desc,_xlfn.XLOOKUP(E138,'Export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38" s="42" t="str">
        <f>IFERROR(_xlfn.LET(_xlpm.desc,_xlfn.XLOOKUP(E138,'Export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38" s="50" t="str">
        <f>IFERROR(_xlfn.LET(_xlpm.desc,_xlfn.XLOOKUP(E138,'Export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38" t="str">
        <f ca="1">IF(E138="","",TODAY()-DATEVALUE(LEFT(_xlfn.XLOOKUP(E138,'Export file'!$I:$I,'Export file'!$F:$F,""),10)))</f>
        <v/>
      </c>
    </row>
    <row r="139" spans="2:24" ht="21.95" customHeight="1" x14ac:dyDescent="0.2">
      <c r="B139" s="60"/>
      <c r="C139" s="105"/>
      <c r="D139" s="38"/>
      <c r="E139" s="39"/>
      <c r="F139" s="39"/>
      <c r="G139" s="63"/>
      <c r="H139" s="39" t="str">
        <f t="shared" si="2"/>
        <v/>
      </c>
      <c r="I139" s="39"/>
      <c r="J139" s="77" t="b">
        <v>0</v>
      </c>
      <c r="K139" s="78" t="b">
        <v>0</v>
      </c>
      <c r="L139" s="73"/>
      <c r="M139" s="38" t="str">
        <f>TRIM(IFERROR(_xlfn.LET(_xlpm.desc,_xlfn.XLOOKUP(E139,'Export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39" s="39" t="str">
        <f>IFERROR(_xlfn.LET(_xlpm.desc,_xlfn.XLOOKUP(E139,'Export file'!I:I,'Export file'!H:H,""),_xlpm.startLabel,"Account Number ",_xlpm.startPos,SEARCH(_xlpm.startLabel,_xlpm.desc)+LEN(_xlpm.startLabel),MID(_xlpm.desc,_xlpm.startPos,8)),"-")</f>
        <v>-</v>
      </c>
      <c r="O139" s="39" t="str">
        <f>IFERROR(_xlfn.LET(_xlpm.desc,_xlfn.XLOOKUP(E139,'Export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39" s="70" t="str">
        <f>IFERROR(_xlfn.LET(_xlpm.desc,_xlfn.XLOOKUP(E139,'Export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39" s="40" t="str">
        <f>IFERROR(_xlfn.LET(_xlpm.desc,_xlfn.XLOOKUP(E139,'Export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39" s="39" t="str">
        <f>IFERROR(_xlfn.LET(_xlpm.desc,_xlfn.XLOOKUP(E139,'Export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39" s="45" t="str">
        <f>IFERROR(_xlfn.LET(_xlpm.desc,_xlfn.XLOOKUP(E139,'Export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39" s="38" t="str">
        <f>IFERROR(_xlfn.LET(         _xlpm.desc, _xlfn.XLOOKUP(E139,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39" s="39" t="str">
        <f>IFERROR(_xlfn.LET(_xlpm.desc,_xlfn.XLOOKUP(E139,'Export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39" s="42" t="str">
        <f>IFERROR(_xlfn.LET(_xlpm.desc,_xlfn.XLOOKUP(E139,'Export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39" s="50" t="str">
        <f>IFERROR(_xlfn.LET(_xlpm.desc,_xlfn.XLOOKUP(E139,'Export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39" t="str">
        <f ca="1">IF(E139="","",TODAY()-DATEVALUE(LEFT(_xlfn.XLOOKUP(E139,'Export file'!$I:$I,'Export file'!$F:$F,""),10)))</f>
        <v/>
      </c>
    </row>
    <row r="140" spans="2:24" ht="21.95" customHeight="1" x14ac:dyDescent="0.2">
      <c r="B140" s="60"/>
      <c r="C140" s="105"/>
      <c r="D140" s="38"/>
      <c r="E140" s="39"/>
      <c r="F140" s="39"/>
      <c r="G140" s="63"/>
      <c r="H140" s="39" t="str">
        <f t="shared" si="2"/>
        <v/>
      </c>
      <c r="I140" s="39"/>
      <c r="J140" s="77" t="b">
        <v>0</v>
      </c>
      <c r="K140" s="78" t="b">
        <v>0</v>
      </c>
      <c r="L140" s="73"/>
      <c r="M140" s="38" t="str">
        <f>TRIM(IFERROR(_xlfn.LET(_xlpm.desc,_xlfn.XLOOKUP(E140,'Export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40" s="39" t="str">
        <f>IFERROR(_xlfn.LET(_xlpm.desc,_xlfn.XLOOKUP(E140,'Export file'!I:I,'Export file'!H:H,""),_xlpm.startLabel,"Account Number ",_xlpm.startPos,SEARCH(_xlpm.startLabel,_xlpm.desc)+LEN(_xlpm.startLabel),MID(_xlpm.desc,_xlpm.startPos,8)),"-")</f>
        <v>-</v>
      </c>
      <c r="O140" s="39" t="str">
        <f>IFERROR(_xlfn.LET(_xlpm.desc,_xlfn.XLOOKUP(E140,'Export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40" s="70" t="str">
        <f>IFERROR(_xlfn.LET(_xlpm.desc,_xlfn.XLOOKUP(E140,'Export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40" s="40" t="str">
        <f>IFERROR(_xlfn.LET(_xlpm.desc,_xlfn.XLOOKUP(E140,'Export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40" s="39" t="str">
        <f>IFERROR(_xlfn.LET(_xlpm.desc,_xlfn.XLOOKUP(E140,'Export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40" s="45" t="str">
        <f>IFERROR(_xlfn.LET(_xlpm.desc,_xlfn.XLOOKUP(E140,'Export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40" s="38" t="str">
        <f>IFERROR(_xlfn.LET(         _xlpm.desc, _xlfn.XLOOKUP(E140,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40" s="39" t="str">
        <f>IFERROR(_xlfn.LET(_xlpm.desc,_xlfn.XLOOKUP(E140,'Export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40" s="42" t="str">
        <f>IFERROR(_xlfn.LET(_xlpm.desc,_xlfn.XLOOKUP(E140,'Export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40" s="50" t="str">
        <f>IFERROR(_xlfn.LET(_xlpm.desc,_xlfn.XLOOKUP(E140,'Export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40" t="str">
        <f ca="1">IF(E140="","",TODAY()-DATEVALUE(LEFT(_xlfn.XLOOKUP(E140,'Export file'!$I:$I,'Export file'!$F:$F,""),10)))</f>
        <v/>
      </c>
    </row>
    <row r="141" spans="2:24" ht="21.95" customHeight="1" x14ac:dyDescent="0.2">
      <c r="B141" s="60"/>
      <c r="C141" s="105"/>
      <c r="D141" s="38"/>
      <c r="E141" s="39"/>
      <c r="F141" s="39"/>
      <c r="G141" s="63"/>
      <c r="H141" s="39" t="str">
        <f t="shared" si="2"/>
        <v/>
      </c>
      <c r="I141" s="39"/>
      <c r="J141" s="77" t="b">
        <v>0</v>
      </c>
      <c r="K141" s="78" t="b">
        <v>0</v>
      </c>
      <c r="L141" s="73"/>
      <c r="M141" s="38" t="str">
        <f>TRIM(IFERROR(_xlfn.LET(_xlpm.desc,_xlfn.XLOOKUP(E141,'Export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41" s="39" t="str">
        <f>IFERROR(_xlfn.LET(_xlpm.desc,_xlfn.XLOOKUP(E141,'Export file'!I:I,'Export file'!H:H,""),_xlpm.startLabel,"Account Number ",_xlpm.startPos,SEARCH(_xlpm.startLabel,_xlpm.desc)+LEN(_xlpm.startLabel),MID(_xlpm.desc,_xlpm.startPos,8)),"-")</f>
        <v>-</v>
      </c>
      <c r="O141" s="39" t="str">
        <f>IFERROR(_xlfn.LET(_xlpm.desc,_xlfn.XLOOKUP(E141,'Export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41" s="70" t="str">
        <f>IFERROR(_xlfn.LET(_xlpm.desc,_xlfn.XLOOKUP(E141,'Export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41" s="40" t="str">
        <f>IFERROR(_xlfn.LET(_xlpm.desc,_xlfn.XLOOKUP(E141,'Export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41" s="39" t="str">
        <f>IFERROR(_xlfn.LET(_xlpm.desc,_xlfn.XLOOKUP(E141,'Export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41" s="45" t="str">
        <f>IFERROR(_xlfn.LET(_xlpm.desc,_xlfn.XLOOKUP(E141,'Export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41" s="38" t="str">
        <f>IFERROR(_xlfn.LET(         _xlpm.desc, _xlfn.XLOOKUP(E141,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41" s="39" t="str">
        <f>IFERROR(_xlfn.LET(_xlpm.desc,_xlfn.XLOOKUP(E141,'Export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41" s="42" t="str">
        <f>IFERROR(_xlfn.LET(_xlpm.desc,_xlfn.XLOOKUP(E141,'Export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41" s="50" t="str">
        <f>IFERROR(_xlfn.LET(_xlpm.desc,_xlfn.XLOOKUP(E141,'Export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41" t="str">
        <f ca="1">IF(E141="","",TODAY()-DATEVALUE(LEFT(_xlfn.XLOOKUP(E141,'Export file'!$I:$I,'Export file'!$F:$F,""),10)))</f>
        <v/>
      </c>
    </row>
    <row r="142" spans="2:24" ht="21.95" customHeight="1" x14ac:dyDescent="0.2">
      <c r="B142" s="60"/>
      <c r="C142" s="105"/>
      <c r="D142" s="38"/>
      <c r="E142" s="39"/>
      <c r="F142" s="39"/>
      <c r="G142" s="63"/>
      <c r="H142" s="39" t="str">
        <f t="shared" si="2"/>
        <v/>
      </c>
      <c r="I142" s="39"/>
      <c r="J142" s="77" t="b">
        <v>0</v>
      </c>
      <c r="K142" s="78" t="b">
        <v>0</v>
      </c>
      <c r="L142" s="73"/>
      <c r="M142" s="38" t="str">
        <f>TRIM(IFERROR(_xlfn.LET(_xlpm.desc,_xlfn.XLOOKUP(E142,'Export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42" s="39" t="str">
        <f>IFERROR(_xlfn.LET(_xlpm.desc,_xlfn.XLOOKUP(E142,'Export file'!I:I,'Export file'!H:H,""),_xlpm.startLabel,"Account Number ",_xlpm.startPos,SEARCH(_xlpm.startLabel,_xlpm.desc)+LEN(_xlpm.startLabel),MID(_xlpm.desc,_xlpm.startPos,8)),"-")</f>
        <v>-</v>
      </c>
      <c r="O142" s="39" t="str">
        <f>IFERROR(_xlfn.LET(_xlpm.desc,_xlfn.XLOOKUP(E142,'Export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42" s="70" t="str">
        <f>IFERROR(_xlfn.LET(_xlpm.desc,_xlfn.XLOOKUP(E142,'Export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42" s="40" t="str">
        <f>IFERROR(_xlfn.LET(_xlpm.desc,_xlfn.XLOOKUP(E142,'Export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42" s="39" t="str">
        <f>IFERROR(_xlfn.LET(_xlpm.desc,_xlfn.XLOOKUP(E142,'Export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42" s="45" t="str">
        <f>IFERROR(_xlfn.LET(_xlpm.desc,_xlfn.XLOOKUP(E142,'Export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42" s="38" t="str">
        <f>IFERROR(_xlfn.LET(         _xlpm.desc, _xlfn.XLOOKUP(E142,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42" s="39" t="str">
        <f>IFERROR(_xlfn.LET(_xlpm.desc,_xlfn.XLOOKUP(E142,'Export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42" s="42" t="str">
        <f>IFERROR(_xlfn.LET(_xlpm.desc,_xlfn.XLOOKUP(E142,'Export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42" s="50" t="str">
        <f>IFERROR(_xlfn.LET(_xlpm.desc,_xlfn.XLOOKUP(E142,'Export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42" t="str">
        <f ca="1">IF(E142="","",TODAY()-DATEVALUE(LEFT(_xlfn.XLOOKUP(E142,'Export file'!$I:$I,'Export file'!$F:$F,""),10)))</f>
        <v/>
      </c>
    </row>
    <row r="143" spans="2:24" ht="21.95" customHeight="1" x14ac:dyDescent="0.2">
      <c r="B143" s="60"/>
      <c r="C143" s="105"/>
      <c r="D143" s="38"/>
      <c r="E143" s="39"/>
      <c r="F143" s="39"/>
      <c r="G143" s="63"/>
      <c r="H143" s="39" t="str">
        <f t="shared" si="2"/>
        <v/>
      </c>
      <c r="I143" s="39"/>
      <c r="J143" s="77" t="b">
        <v>0</v>
      </c>
      <c r="K143" s="78" t="b">
        <v>0</v>
      </c>
      <c r="L143" s="73"/>
      <c r="M143" s="38" t="str">
        <f>TRIM(IFERROR(_xlfn.LET(_xlpm.desc,_xlfn.XLOOKUP(E143,'Export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43" s="39" t="str">
        <f>IFERROR(_xlfn.LET(_xlpm.desc,_xlfn.XLOOKUP(E143,'Export file'!I:I,'Export file'!H:H,""),_xlpm.startLabel,"Account Number ",_xlpm.startPos,SEARCH(_xlpm.startLabel,_xlpm.desc)+LEN(_xlpm.startLabel),MID(_xlpm.desc,_xlpm.startPos,8)),"-")</f>
        <v>-</v>
      </c>
      <c r="O143" s="39" t="str">
        <f>IFERROR(_xlfn.LET(_xlpm.desc,_xlfn.XLOOKUP(E143,'Export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43" s="70" t="str">
        <f>IFERROR(_xlfn.LET(_xlpm.desc,_xlfn.XLOOKUP(E143,'Export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43" s="40" t="str">
        <f>IFERROR(_xlfn.LET(_xlpm.desc,_xlfn.XLOOKUP(E143,'Export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43" s="39" t="str">
        <f>IFERROR(_xlfn.LET(_xlpm.desc,_xlfn.XLOOKUP(E143,'Export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43" s="45" t="str">
        <f>IFERROR(_xlfn.LET(_xlpm.desc,_xlfn.XLOOKUP(E143,'Export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43" s="38" t="str">
        <f>IFERROR(_xlfn.LET(         _xlpm.desc, _xlfn.XLOOKUP(E143,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43" s="39" t="str">
        <f>IFERROR(_xlfn.LET(_xlpm.desc,_xlfn.XLOOKUP(E143,'Export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43" s="42" t="str">
        <f>IFERROR(_xlfn.LET(_xlpm.desc,_xlfn.XLOOKUP(E143,'Export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43" s="50" t="str">
        <f>IFERROR(_xlfn.LET(_xlpm.desc,_xlfn.XLOOKUP(E143,'Export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43" t="str">
        <f ca="1">IF(E143="","",TODAY()-DATEVALUE(LEFT(_xlfn.XLOOKUP(E143,'Export file'!$I:$I,'Export file'!$F:$F,""),10)))</f>
        <v/>
      </c>
    </row>
    <row r="144" spans="2:24" ht="21.95" customHeight="1" x14ac:dyDescent="0.2">
      <c r="B144" s="60"/>
      <c r="C144" s="105"/>
      <c r="D144" s="38"/>
      <c r="E144" s="39"/>
      <c r="F144" s="39"/>
      <c r="G144" s="63"/>
      <c r="H144" s="39" t="str">
        <f t="shared" si="2"/>
        <v/>
      </c>
      <c r="I144" s="39"/>
      <c r="J144" s="77" t="b">
        <v>0</v>
      </c>
      <c r="K144" s="78" t="b">
        <v>0</v>
      </c>
      <c r="L144" s="73"/>
      <c r="M144" s="38" t="str">
        <f>TRIM(IFERROR(_xlfn.LET(_xlpm.desc,_xlfn.XLOOKUP(E144,'Export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44" s="39" t="str">
        <f>IFERROR(_xlfn.LET(_xlpm.desc,_xlfn.XLOOKUP(E144,'Export file'!I:I,'Export file'!H:H,""),_xlpm.startLabel,"Account Number ",_xlpm.startPos,SEARCH(_xlpm.startLabel,_xlpm.desc)+LEN(_xlpm.startLabel),MID(_xlpm.desc,_xlpm.startPos,8)),"-")</f>
        <v>-</v>
      </c>
      <c r="O144" s="39" t="str">
        <f>IFERROR(_xlfn.LET(_xlpm.desc,_xlfn.XLOOKUP(E144,'Export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44" s="70" t="str">
        <f>IFERROR(_xlfn.LET(_xlpm.desc,_xlfn.XLOOKUP(E144,'Export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44" s="40" t="str">
        <f>IFERROR(_xlfn.LET(_xlpm.desc,_xlfn.XLOOKUP(E144,'Export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44" s="39" t="str">
        <f>IFERROR(_xlfn.LET(_xlpm.desc,_xlfn.XLOOKUP(E144,'Export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44" s="45" t="str">
        <f>IFERROR(_xlfn.LET(_xlpm.desc,_xlfn.XLOOKUP(E144,'Export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44" s="38" t="str">
        <f>IFERROR(_xlfn.LET(         _xlpm.desc, _xlfn.XLOOKUP(E144,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44" s="39" t="str">
        <f>IFERROR(_xlfn.LET(_xlpm.desc,_xlfn.XLOOKUP(E144,'Export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44" s="42" t="str">
        <f>IFERROR(_xlfn.LET(_xlpm.desc,_xlfn.XLOOKUP(E144,'Export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44" s="50" t="str">
        <f>IFERROR(_xlfn.LET(_xlpm.desc,_xlfn.XLOOKUP(E144,'Export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44" t="str">
        <f ca="1">IF(E144="","",TODAY()-DATEVALUE(LEFT(_xlfn.XLOOKUP(E144,'Export file'!$I:$I,'Export file'!$F:$F,""),10)))</f>
        <v/>
      </c>
    </row>
    <row r="145" spans="2:24" ht="21.95" customHeight="1" x14ac:dyDescent="0.2">
      <c r="B145" s="60"/>
      <c r="C145" s="105"/>
      <c r="D145" s="38"/>
      <c r="E145" s="39"/>
      <c r="F145" s="39"/>
      <c r="G145" s="63"/>
      <c r="H145" s="39" t="str">
        <f t="shared" si="2"/>
        <v/>
      </c>
      <c r="I145" s="39"/>
      <c r="J145" s="77" t="b">
        <v>0</v>
      </c>
      <c r="K145" s="78" t="b">
        <v>0</v>
      </c>
      <c r="L145" s="73"/>
      <c r="M145" s="38" t="str">
        <f>TRIM(IFERROR(_xlfn.LET(_xlpm.desc,_xlfn.XLOOKUP(E145,'Export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45" s="39" t="str">
        <f>IFERROR(_xlfn.LET(_xlpm.desc,_xlfn.XLOOKUP(E145,'Export file'!I:I,'Export file'!H:H,""),_xlpm.startLabel,"Account Number ",_xlpm.startPos,SEARCH(_xlpm.startLabel,_xlpm.desc)+LEN(_xlpm.startLabel),MID(_xlpm.desc,_xlpm.startPos,8)),"-")</f>
        <v>-</v>
      </c>
      <c r="O145" s="39" t="str">
        <f>IFERROR(_xlfn.LET(_xlpm.desc,_xlfn.XLOOKUP(E145,'Export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45" s="70" t="str">
        <f>IFERROR(_xlfn.LET(_xlpm.desc,_xlfn.XLOOKUP(E145,'Export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45" s="40" t="str">
        <f>IFERROR(_xlfn.LET(_xlpm.desc,_xlfn.XLOOKUP(E145,'Export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45" s="39" t="str">
        <f>IFERROR(_xlfn.LET(_xlpm.desc,_xlfn.XLOOKUP(E145,'Export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45" s="45" t="str">
        <f>IFERROR(_xlfn.LET(_xlpm.desc,_xlfn.XLOOKUP(E145,'Export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45" s="38" t="str">
        <f>IFERROR(_xlfn.LET(         _xlpm.desc, _xlfn.XLOOKUP(E145,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45" s="39" t="str">
        <f>IFERROR(_xlfn.LET(_xlpm.desc,_xlfn.XLOOKUP(E145,'Export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45" s="42" t="str">
        <f>IFERROR(_xlfn.LET(_xlpm.desc,_xlfn.XLOOKUP(E145,'Export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45" s="50" t="str">
        <f>IFERROR(_xlfn.LET(_xlpm.desc,_xlfn.XLOOKUP(E145,'Export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45" t="str">
        <f ca="1">IF(E145="","",TODAY()-DATEVALUE(LEFT(_xlfn.XLOOKUP(E145,'Export file'!$I:$I,'Export file'!$F:$F,""),10)))</f>
        <v/>
      </c>
    </row>
    <row r="146" spans="2:24" ht="21.95" customHeight="1" x14ac:dyDescent="0.2">
      <c r="B146" s="60"/>
      <c r="C146" s="105"/>
      <c r="D146" s="38"/>
      <c r="E146" s="39"/>
      <c r="F146" s="39"/>
      <c r="G146" s="63"/>
      <c r="H146" s="39" t="str">
        <f t="shared" si="2"/>
        <v/>
      </c>
      <c r="I146" s="39"/>
      <c r="J146" s="77" t="b">
        <v>0</v>
      </c>
      <c r="K146" s="78" t="b">
        <v>0</v>
      </c>
      <c r="L146" s="73"/>
      <c r="M146" s="38" t="str">
        <f>TRIM(IFERROR(_xlfn.LET(_xlpm.desc,_xlfn.XLOOKUP(E146,'Export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46" s="39" t="str">
        <f>IFERROR(_xlfn.LET(_xlpm.desc,_xlfn.XLOOKUP(E146,'Export file'!I:I,'Export file'!H:H,""),_xlpm.startLabel,"Account Number ",_xlpm.startPos,SEARCH(_xlpm.startLabel,_xlpm.desc)+LEN(_xlpm.startLabel),MID(_xlpm.desc,_xlpm.startPos,8)),"-")</f>
        <v>-</v>
      </c>
      <c r="O146" s="39" t="str">
        <f>IFERROR(_xlfn.LET(_xlpm.desc,_xlfn.XLOOKUP(E146,'Export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46" s="70" t="str">
        <f>IFERROR(_xlfn.LET(_xlpm.desc,_xlfn.XLOOKUP(E146,'Export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46" s="40" t="str">
        <f>IFERROR(_xlfn.LET(_xlpm.desc,_xlfn.XLOOKUP(E146,'Export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46" s="39" t="str">
        <f>IFERROR(_xlfn.LET(_xlpm.desc,_xlfn.XLOOKUP(E146,'Export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46" s="45" t="str">
        <f>IFERROR(_xlfn.LET(_xlpm.desc,_xlfn.XLOOKUP(E146,'Export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46" s="38" t="str">
        <f>IFERROR(_xlfn.LET(         _xlpm.desc, _xlfn.XLOOKUP(E146,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46" s="39" t="str">
        <f>IFERROR(_xlfn.LET(_xlpm.desc,_xlfn.XLOOKUP(E146,'Export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46" s="42" t="str">
        <f>IFERROR(_xlfn.LET(_xlpm.desc,_xlfn.XLOOKUP(E146,'Export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46" s="50" t="str">
        <f>IFERROR(_xlfn.LET(_xlpm.desc,_xlfn.XLOOKUP(E146,'Export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46" t="str">
        <f ca="1">IF(E146="","",TODAY()-DATEVALUE(LEFT(_xlfn.XLOOKUP(E146,'Export file'!$I:$I,'Export file'!$F:$F,""),10)))</f>
        <v/>
      </c>
    </row>
    <row r="147" spans="2:24" ht="21.95" customHeight="1" x14ac:dyDescent="0.2">
      <c r="B147" s="60"/>
      <c r="C147" s="105"/>
      <c r="D147" s="38"/>
      <c r="E147" s="39"/>
      <c r="F147" s="39"/>
      <c r="G147" s="63"/>
      <c r="H147" s="39" t="str">
        <f t="shared" si="2"/>
        <v/>
      </c>
      <c r="I147" s="39"/>
      <c r="J147" s="77" t="b">
        <v>0</v>
      </c>
      <c r="K147" s="78" t="b">
        <v>0</v>
      </c>
      <c r="L147" s="73"/>
      <c r="M147" s="38" t="str">
        <f>TRIM(IFERROR(_xlfn.LET(_xlpm.desc,_xlfn.XLOOKUP(E147,'Export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47" s="39" t="str">
        <f>IFERROR(_xlfn.LET(_xlpm.desc,_xlfn.XLOOKUP(E147,'Export file'!I:I,'Export file'!H:H,""),_xlpm.startLabel,"Account Number ",_xlpm.startPos,SEARCH(_xlpm.startLabel,_xlpm.desc)+LEN(_xlpm.startLabel),MID(_xlpm.desc,_xlpm.startPos,8)),"-")</f>
        <v>-</v>
      </c>
      <c r="O147" s="39" t="str">
        <f>IFERROR(_xlfn.LET(_xlpm.desc,_xlfn.XLOOKUP(E147,'Export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47" s="70" t="str">
        <f>IFERROR(_xlfn.LET(_xlpm.desc,_xlfn.XLOOKUP(E147,'Export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47" s="40" t="str">
        <f>IFERROR(_xlfn.LET(_xlpm.desc,_xlfn.XLOOKUP(E147,'Export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47" s="39" t="str">
        <f>IFERROR(_xlfn.LET(_xlpm.desc,_xlfn.XLOOKUP(E147,'Export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47" s="45" t="str">
        <f>IFERROR(_xlfn.LET(_xlpm.desc,_xlfn.XLOOKUP(E147,'Export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47" s="38" t="str">
        <f>IFERROR(_xlfn.LET(         _xlpm.desc, _xlfn.XLOOKUP(E147,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47" s="39" t="str">
        <f>IFERROR(_xlfn.LET(_xlpm.desc,_xlfn.XLOOKUP(E147,'Export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47" s="42" t="str">
        <f>IFERROR(_xlfn.LET(_xlpm.desc,_xlfn.XLOOKUP(E147,'Export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47" s="50" t="str">
        <f>IFERROR(_xlfn.LET(_xlpm.desc,_xlfn.XLOOKUP(E147,'Export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47" t="str">
        <f ca="1">IF(E147="","",TODAY()-DATEVALUE(LEFT(_xlfn.XLOOKUP(E147,'Export file'!$I:$I,'Export file'!$F:$F,""),10)))</f>
        <v/>
      </c>
    </row>
    <row r="148" spans="2:24" ht="21.95" customHeight="1" x14ac:dyDescent="0.2">
      <c r="B148" s="60"/>
      <c r="C148" s="105"/>
      <c r="D148" s="38"/>
      <c r="E148" s="39"/>
      <c r="F148" s="39"/>
      <c r="G148" s="63"/>
      <c r="H148" s="39" t="str">
        <f t="shared" si="2"/>
        <v/>
      </c>
      <c r="I148" s="39"/>
      <c r="J148" s="77" t="b">
        <v>0</v>
      </c>
      <c r="K148" s="78" t="b">
        <v>0</v>
      </c>
      <c r="L148" s="73"/>
      <c r="M148" s="38" t="str">
        <f>TRIM(IFERROR(_xlfn.LET(_xlpm.desc,_xlfn.XLOOKUP(E148,'Export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48" s="39" t="str">
        <f>IFERROR(_xlfn.LET(_xlpm.desc,_xlfn.XLOOKUP(E148,'Export file'!I:I,'Export file'!H:H,""),_xlpm.startLabel,"Account Number ",_xlpm.startPos,SEARCH(_xlpm.startLabel,_xlpm.desc)+LEN(_xlpm.startLabel),MID(_xlpm.desc,_xlpm.startPos,8)),"-")</f>
        <v>-</v>
      </c>
      <c r="O148" s="39" t="str">
        <f>IFERROR(_xlfn.LET(_xlpm.desc,_xlfn.XLOOKUP(E148,'Export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48" s="70" t="str">
        <f>IFERROR(_xlfn.LET(_xlpm.desc,_xlfn.XLOOKUP(E148,'Export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48" s="40" t="str">
        <f>IFERROR(_xlfn.LET(_xlpm.desc,_xlfn.XLOOKUP(E148,'Export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48" s="39" t="str">
        <f>IFERROR(_xlfn.LET(_xlpm.desc,_xlfn.XLOOKUP(E148,'Export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48" s="45" t="str">
        <f>IFERROR(_xlfn.LET(_xlpm.desc,_xlfn.XLOOKUP(E148,'Export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48" s="38" t="str">
        <f>IFERROR(_xlfn.LET(         _xlpm.desc, _xlfn.XLOOKUP(E148,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48" s="39" t="str">
        <f>IFERROR(_xlfn.LET(_xlpm.desc,_xlfn.XLOOKUP(E148,'Export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48" s="42" t="str">
        <f>IFERROR(_xlfn.LET(_xlpm.desc,_xlfn.XLOOKUP(E148,'Export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48" s="50" t="str">
        <f>IFERROR(_xlfn.LET(_xlpm.desc,_xlfn.XLOOKUP(E148,'Export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48" t="str">
        <f ca="1">IF(E148="","",TODAY()-DATEVALUE(LEFT(_xlfn.XLOOKUP(E148,'Export file'!$I:$I,'Export file'!$F:$F,""),10)))</f>
        <v/>
      </c>
    </row>
    <row r="149" spans="2:24" ht="21.95" customHeight="1" x14ac:dyDescent="0.2">
      <c r="B149" s="60"/>
      <c r="C149" s="105"/>
      <c r="D149" s="38"/>
      <c r="E149" s="39"/>
      <c r="F149" s="39"/>
      <c r="G149" s="63"/>
      <c r="H149" s="39" t="str">
        <f t="shared" si="2"/>
        <v/>
      </c>
      <c r="I149" s="39"/>
      <c r="J149" s="77" t="b">
        <v>0</v>
      </c>
      <c r="K149" s="78" t="b">
        <v>0</v>
      </c>
      <c r="L149" s="73"/>
      <c r="M149" s="38" t="str">
        <f>TRIM(IFERROR(_xlfn.LET(_xlpm.desc,_xlfn.XLOOKUP(E149,'Export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49" s="39" t="str">
        <f>IFERROR(_xlfn.LET(_xlpm.desc,_xlfn.XLOOKUP(E149,'Export file'!I:I,'Export file'!H:H,""),_xlpm.startLabel,"Account Number ",_xlpm.startPos,SEARCH(_xlpm.startLabel,_xlpm.desc)+LEN(_xlpm.startLabel),MID(_xlpm.desc,_xlpm.startPos,8)),"-")</f>
        <v>-</v>
      </c>
      <c r="O149" s="39" t="str">
        <f>IFERROR(_xlfn.LET(_xlpm.desc,_xlfn.XLOOKUP(E149,'Export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49" s="70" t="str">
        <f>IFERROR(_xlfn.LET(_xlpm.desc,_xlfn.XLOOKUP(E149,'Export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49" s="40" t="str">
        <f>IFERROR(_xlfn.LET(_xlpm.desc,_xlfn.XLOOKUP(E149,'Export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49" s="39" t="str">
        <f>IFERROR(_xlfn.LET(_xlpm.desc,_xlfn.XLOOKUP(E149,'Export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49" s="45" t="str">
        <f>IFERROR(_xlfn.LET(_xlpm.desc,_xlfn.XLOOKUP(E149,'Export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49" s="38" t="str">
        <f>IFERROR(_xlfn.LET(         _xlpm.desc, _xlfn.XLOOKUP(E149,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49" s="39" t="str">
        <f>IFERROR(_xlfn.LET(_xlpm.desc,_xlfn.XLOOKUP(E149,'Export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49" s="42" t="str">
        <f>IFERROR(_xlfn.LET(_xlpm.desc,_xlfn.XLOOKUP(E149,'Export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49" s="50" t="str">
        <f>IFERROR(_xlfn.LET(_xlpm.desc,_xlfn.XLOOKUP(E149,'Export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49" t="str">
        <f ca="1">IF(E149="","",TODAY()-DATEVALUE(LEFT(_xlfn.XLOOKUP(E149,'Export file'!$I:$I,'Export file'!$F:$F,""),10)))</f>
        <v/>
      </c>
    </row>
    <row r="150" spans="2:24" ht="21.95" customHeight="1" x14ac:dyDescent="0.2">
      <c r="B150" s="60"/>
      <c r="C150" s="105"/>
      <c r="D150" s="38"/>
      <c r="E150" s="39"/>
      <c r="F150" s="39"/>
      <c r="G150" s="63"/>
      <c r="H150" s="39" t="str">
        <f t="shared" si="2"/>
        <v/>
      </c>
      <c r="I150" s="39"/>
      <c r="J150" s="77" t="b">
        <v>0</v>
      </c>
      <c r="K150" s="78" t="b">
        <v>0</v>
      </c>
      <c r="L150" s="73"/>
      <c r="M150" s="38" t="str">
        <f>TRIM(IFERROR(_xlfn.LET(_xlpm.desc,_xlfn.XLOOKUP(E150,'Export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50" s="39" t="str">
        <f>IFERROR(_xlfn.LET(_xlpm.desc,_xlfn.XLOOKUP(E150,'Export file'!I:I,'Export file'!H:H,""),_xlpm.startLabel,"Account Number ",_xlpm.startPos,SEARCH(_xlpm.startLabel,_xlpm.desc)+LEN(_xlpm.startLabel),MID(_xlpm.desc,_xlpm.startPos,8)),"-")</f>
        <v>-</v>
      </c>
      <c r="O150" s="39" t="str">
        <f>IFERROR(_xlfn.LET(_xlpm.desc,_xlfn.XLOOKUP(E150,'Export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50" s="70" t="str">
        <f>IFERROR(_xlfn.LET(_xlpm.desc,_xlfn.XLOOKUP(E150,'Export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50" s="40" t="str">
        <f>IFERROR(_xlfn.LET(_xlpm.desc,_xlfn.XLOOKUP(E150,'Export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50" s="39" t="str">
        <f>IFERROR(_xlfn.LET(_xlpm.desc,_xlfn.XLOOKUP(E150,'Export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50" s="45" t="str">
        <f>IFERROR(_xlfn.LET(_xlpm.desc,_xlfn.XLOOKUP(E150,'Export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50" s="38" t="str">
        <f>IFERROR(_xlfn.LET(         _xlpm.desc, _xlfn.XLOOKUP(E150,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50" s="39" t="str">
        <f>IFERROR(_xlfn.LET(_xlpm.desc,_xlfn.XLOOKUP(E150,'Export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50" s="42" t="str">
        <f>IFERROR(_xlfn.LET(_xlpm.desc,_xlfn.XLOOKUP(E150,'Export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50" s="50" t="str">
        <f>IFERROR(_xlfn.LET(_xlpm.desc,_xlfn.XLOOKUP(E150,'Export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50" t="str">
        <f ca="1">IF(E150="","",TODAY()-DATEVALUE(LEFT(_xlfn.XLOOKUP(E150,'Export file'!$I:$I,'Export file'!$F:$F,""),10)))</f>
        <v/>
      </c>
    </row>
    <row r="151" spans="2:24" ht="21.95" customHeight="1" x14ac:dyDescent="0.2">
      <c r="B151" s="60"/>
      <c r="C151" s="105"/>
      <c r="D151" s="38"/>
      <c r="E151" s="39"/>
      <c r="F151" s="39"/>
      <c r="G151" s="63"/>
      <c r="H151" s="39" t="str">
        <f t="shared" si="2"/>
        <v/>
      </c>
      <c r="I151" s="39"/>
      <c r="J151" s="77" t="b">
        <v>0</v>
      </c>
      <c r="K151" s="78" t="b">
        <v>0</v>
      </c>
      <c r="L151" s="73"/>
      <c r="M151" s="38" t="str">
        <f>TRIM(IFERROR(_xlfn.LET(_xlpm.desc,_xlfn.XLOOKUP(E151,'Export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51" s="39" t="str">
        <f>IFERROR(_xlfn.LET(_xlpm.desc,_xlfn.XLOOKUP(E151,'Export file'!I:I,'Export file'!H:H,""),_xlpm.startLabel,"Account Number ",_xlpm.startPos,SEARCH(_xlpm.startLabel,_xlpm.desc)+LEN(_xlpm.startLabel),MID(_xlpm.desc,_xlpm.startPos,8)),"-")</f>
        <v>-</v>
      </c>
      <c r="O151" s="39" t="str">
        <f>IFERROR(_xlfn.LET(_xlpm.desc,_xlfn.XLOOKUP(E151,'Export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51" s="70" t="str">
        <f>IFERROR(_xlfn.LET(_xlpm.desc,_xlfn.XLOOKUP(E151,'Export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51" s="40" t="str">
        <f>IFERROR(_xlfn.LET(_xlpm.desc,_xlfn.XLOOKUP(E151,'Export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51" s="39" t="str">
        <f>IFERROR(_xlfn.LET(_xlpm.desc,_xlfn.XLOOKUP(E151,'Export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51" s="45" t="str">
        <f>IFERROR(_xlfn.LET(_xlpm.desc,_xlfn.XLOOKUP(E151,'Export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51" s="38" t="str">
        <f>IFERROR(_xlfn.LET(         _xlpm.desc, _xlfn.XLOOKUP(E151,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51" s="39" t="str">
        <f>IFERROR(_xlfn.LET(_xlpm.desc,_xlfn.XLOOKUP(E151,'Export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51" s="42" t="str">
        <f>IFERROR(_xlfn.LET(_xlpm.desc,_xlfn.XLOOKUP(E151,'Export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51" s="50" t="str">
        <f>IFERROR(_xlfn.LET(_xlpm.desc,_xlfn.XLOOKUP(E151,'Export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51" t="str">
        <f ca="1">IF(E151="","",TODAY()-DATEVALUE(LEFT(_xlfn.XLOOKUP(E151,'Export file'!$I:$I,'Export file'!$F:$F,""),10)))</f>
        <v/>
      </c>
    </row>
    <row r="152" spans="2:24" ht="21.95" customHeight="1" x14ac:dyDescent="0.2">
      <c r="B152" s="60"/>
      <c r="C152" s="105"/>
      <c r="D152" s="38"/>
      <c r="E152" s="39"/>
      <c r="F152" s="39"/>
      <c r="G152" s="63"/>
      <c r="H152" s="39" t="str">
        <f t="shared" si="2"/>
        <v/>
      </c>
      <c r="I152" s="39"/>
      <c r="J152" s="77" t="b">
        <v>0</v>
      </c>
      <c r="K152" s="78" t="b">
        <v>0</v>
      </c>
      <c r="L152" s="73"/>
      <c r="M152" s="38" t="str">
        <f>TRIM(IFERROR(_xlfn.LET(_xlpm.desc,_xlfn.XLOOKUP(E152,'Export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52" s="39" t="str">
        <f>IFERROR(_xlfn.LET(_xlpm.desc,_xlfn.XLOOKUP(E152,'Export file'!I:I,'Export file'!H:H,""),_xlpm.startLabel,"Account Number ",_xlpm.startPos,SEARCH(_xlpm.startLabel,_xlpm.desc)+LEN(_xlpm.startLabel),MID(_xlpm.desc,_xlpm.startPos,8)),"-")</f>
        <v>-</v>
      </c>
      <c r="O152" s="39" t="str">
        <f>IFERROR(_xlfn.LET(_xlpm.desc,_xlfn.XLOOKUP(E152,'Export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52" s="70" t="str">
        <f>IFERROR(_xlfn.LET(_xlpm.desc,_xlfn.XLOOKUP(E152,'Export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52" s="40" t="str">
        <f>IFERROR(_xlfn.LET(_xlpm.desc,_xlfn.XLOOKUP(E152,'Export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52" s="39" t="str">
        <f>IFERROR(_xlfn.LET(_xlpm.desc,_xlfn.XLOOKUP(E152,'Export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52" s="45" t="str">
        <f>IFERROR(_xlfn.LET(_xlpm.desc,_xlfn.XLOOKUP(E152,'Export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52" s="38" t="str">
        <f>IFERROR(_xlfn.LET(         _xlpm.desc, _xlfn.XLOOKUP(E152,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52" s="39" t="str">
        <f>IFERROR(_xlfn.LET(_xlpm.desc,_xlfn.XLOOKUP(E152,'Export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52" s="42" t="str">
        <f>IFERROR(_xlfn.LET(_xlpm.desc,_xlfn.XLOOKUP(E152,'Export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52" s="50" t="str">
        <f>IFERROR(_xlfn.LET(_xlpm.desc,_xlfn.XLOOKUP(E152,'Export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52" t="str">
        <f ca="1">IF(E152="","",TODAY()-DATEVALUE(LEFT(_xlfn.XLOOKUP(E152,'Export file'!$I:$I,'Export file'!$F:$F,""),10)))</f>
        <v/>
      </c>
    </row>
    <row r="153" spans="2:24" ht="21.95" customHeight="1" x14ac:dyDescent="0.2">
      <c r="B153" s="60"/>
      <c r="C153" s="105"/>
      <c r="D153" s="38"/>
      <c r="E153" s="39"/>
      <c r="F153" s="39"/>
      <c r="G153" s="63"/>
      <c r="H153" s="39" t="str">
        <f t="shared" si="2"/>
        <v/>
      </c>
      <c r="I153" s="39"/>
      <c r="J153" s="77" t="b">
        <v>0</v>
      </c>
      <c r="K153" s="78" t="b">
        <v>0</v>
      </c>
      <c r="L153" s="73"/>
      <c r="M153" s="38" t="str">
        <f>TRIM(IFERROR(_xlfn.LET(_xlpm.desc,_xlfn.XLOOKUP(E153,'Export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53" s="39" t="str">
        <f>IFERROR(_xlfn.LET(_xlpm.desc,_xlfn.XLOOKUP(E153,'Export file'!I:I,'Export file'!H:H,""),_xlpm.startLabel,"Account Number ",_xlpm.startPos,SEARCH(_xlpm.startLabel,_xlpm.desc)+LEN(_xlpm.startLabel),MID(_xlpm.desc,_xlpm.startPos,8)),"-")</f>
        <v>-</v>
      </c>
      <c r="O153" s="39" t="str">
        <f>IFERROR(_xlfn.LET(_xlpm.desc,_xlfn.XLOOKUP(E153,'Export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53" s="70" t="str">
        <f>IFERROR(_xlfn.LET(_xlpm.desc,_xlfn.XLOOKUP(E153,'Export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53" s="40" t="str">
        <f>IFERROR(_xlfn.LET(_xlpm.desc,_xlfn.XLOOKUP(E153,'Export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53" s="39" t="str">
        <f>IFERROR(_xlfn.LET(_xlpm.desc,_xlfn.XLOOKUP(E153,'Export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53" s="45" t="str">
        <f>IFERROR(_xlfn.LET(_xlpm.desc,_xlfn.XLOOKUP(E153,'Export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53" s="38" t="str">
        <f>IFERROR(_xlfn.LET(         _xlpm.desc, _xlfn.XLOOKUP(E153,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53" s="39" t="str">
        <f>IFERROR(_xlfn.LET(_xlpm.desc,_xlfn.XLOOKUP(E153,'Export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53" s="42" t="str">
        <f>IFERROR(_xlfn.LET(_xlpm.desc,_xlfn.XLOOKUP(E153,'Export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53" s="50" t="str">
        <f>IFERROR(_xlfn.LET(_xlpm.desc,_xlfn.XLOOKUP(E153,'Export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53" t="str">
        <f ca="1">IF(E153="","",TODAY()-DATEVALUE(LEFT(_xlfn.XLOOKUP(E153,'Export file'!$I:$I,'Export file'!$F:$F,""),10)))</f>
        <v/>
      </c>
    </row>
    <row r="154" spans="2:24" ht="21.95" customHeight="1" x14ac:dyDescent="0.2">
      <c r="B154" s="60"/>
      <c r="C154" s="105"/>
      <c r="D154" s="38"/>
      <c r="E154" s="39"/>
      <c r="F154" s="39"/>
      <c r="G154" s="63"/>
      <c r="H154" s="39" t="str">
        <f t="shared" si="2"/>
        <v/>
      </c>
      <c r="I154" s="39"/>
      <c r="J154" s="77" t="b">
        <v>0</v>
      </c>
      <c r="K154" s="78" t="b">
        <v>0</v>
      </c>
      <c r="L154" s="73"/>
      <c r="M154" s="38" t="str">
        <f>TRIM(IFERROR(_xlfn.LET(_xlpm.desc,_xlfn.XLOOKUP(E154,'Export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54" s="39" t="str">
        <f>IFERROR(_xlfn.LET(_xlpm.desc,_xlfn.XLOOKUP(E154,'Export file'!I:I,'Export file'!H:H,""),_xlpm.startLabel,"Account Number ",_xlpm.startPos,SEARCH(_xlpm.startLabel,_xlpm.desc)+LEN(_xlpm.startLabel),MID(_xlpm.desc,_xlpm.startPos,8)),"-")</f>
        <v>-</v>
      </c>
      <c r="O154" s="39" t="str">
        <f>IFERROR(_xlfn.LET(_xlpm.desc,_xlfn.XLOOKUP(E154,'Export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54" s="70" t="str">
        <f>IFERROR(_xlfn.LET(_xlpm.desc,_xlfn.XLOOKUP(E154,'Export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54" s="40" t="str">
        <f>IFERROR(_xlfn.LET(_xlpm.desc,_xlfn.XLOOKUP(E154,'Export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54" s="39" t="str">
        <f>IFERROR(_xlfn.LET(_xlpm.desc,_xlfn.XLOOKUP(E154,'Export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54" s="45" t="str">
        <f>IFERROR(_xlfn.LET(_xlpm.desc,_xlfn.XLOOKUP(E154,'Export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54" s="38" t="str">
        <f>IFERROR(_xlfn.LET(         _xlpm.desc, _xlfn.XLOOKUP(E154,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54" s="39" t="str">
        <f>IFERROR(_xlfn.LET(_xlpm.desc,_xlfn.XLOOKUP(E154,'Export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54" s="42" t="str">
        <f>IFERROR(_xlfn.LET(_xlpm.desc,_xlfn.XLOOKUP(E154,'Export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54" s="50" t="str">
        <f>IFERROR(_xlfn.LET(_xlpm.desc,_xlfn.XLOOKUP(E154,'Export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54" t="str">
        <f ca="1">IF(E154="","",TODAY()-DATEVALUE(LEFT(_xlfn.XLOOKUP(E154,'Export file'!$I:$I,'Export file'!$F:$F,""),10)))</f>
        <v/>
      </c>
    </row>
    <row r="155" spans="2:24" ht="21.95" customHeight="1" x14ac:dyDescent="0.2">
      <c r="B155" s="60"/>
      <c r="C155" s="105"/>
      <c r="D155" s="38"/>
      <c r="E155" s="39"/>
      <c r="F155" s="39"/>
      <c r="G155" s="63"/>
      <c r="H155" s="39" t="str">
        <f t="shared" si="2"/>
        <v/>
      </c>
      <c r="I155" s="39"/>
      <c r="J155" s="77" t="b">
        <v>0</v>
      </c>
      <c r="K155" s="78" t="b">
        <v>0</v>
      </c>
      <c r="L155" s="73"/>
      <c r="M155" s="38" t="str">
        <f>TRIM(IFERROR(_xlfn.LET(_xlpm.desc,_xlfn.XLOOKUP(E155,'Export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55" s="39" t="str">
        <f>IFERROR(_xlfn.LET(_xlpm.desc,_xlfn.XLOOKUP(E155,'Export file'!I:I,'Export file'!H:H,""),_xlpm.startLabel,"Account Number ",_xlpm.startPos,SEARCH(_xlpm.startLabel,_xlpm.desc)+LEN(_xlpm.startLabel),MID(_xlpm.desc,_xlpm.startPos,8)),"-")</f>
        <v>-</v>
      </c>
      <c r="O155" s="39" t="str">
        <f>IFERROR(_xlfn.LET(_xlpm.desc,_xlfn.XLOOKUP(E155,'Export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55" s="70" t="str">
        <f>IFERROR(_xlfn.LET(_xlpm.desc,_xlfn.XLOOKUP(E155,'Export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55" s="40" t="str">
        <f>IFERROR(_xlfn.LET(_xlpm.desc,_xlfn.XLOOKUP(E155,'Export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55" s="39" t="str">
        <f>IFERROR(_xlfn.LET(_xlpm.desc,_xlfn.XLOOKUP(E155,'Export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55" s="45" t="str">
        <f>IFERROR(_xlfn.LET(_xlpm.desc,_xlfn.XLOOKUP(E155,'Export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55" s="38" t="str">
        <f>IFERROR(_xlfn.LET(         _xlpm.desc, _xlfn.XLOOKUP(E155,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55" s="39" t="str">
        <f>IFERROR(_xlfn.LET(_xlpm.desc,_xlfn.XLOOKUP(E155,'Export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55" s="42" t="str">
        <f>IFERROR(_xlfn.LET(_xlpm.desc,_xlfn.XLOOKUP(E155,'Export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55" s="50" t="str">
        <f>IFERROR(_xlfn.LET(_xlpm.desc,_xlfn.XLOOKUP(E155,'Export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55" t="str">
        <f ca="1">IF(E155="","",TODAY()-DATEVALUE(LEFT(_xlfn.XLOOKUP(E155,'Export file'!$I:$I,'Export file'!$F:$F,""),10)))</f>
        <v/>
      </c>
    </row>
    <row r="156" spans="2:24" ht="21.95" customHeight="1" x14ac:dyDescent="0.2">
      <c r="B156" s="60"/>
      <c r="C156" s="105"/>
      <c r="D156" s="38"/>
      <c r="E156" s="39"/>
      <c r="F156" s="39"/>
      <c r="G156" s="63"/>
      <c r="H156" s="39" t="str">
        <f t="shared" si="2"/>
        <v/>
      </c>
      <c r="I156" s="39"/>
      <c r="J156" s="77" t="b">
        <v>0</v>
      </c>
      <c r="K156" s="78" t="b">
        <v>0</v>
      </c>
      <c r="L156" s="73"/>
      <c r="M156" s="38" t="str">
        <f>TRIM(IFERROR(_xlfn.LET(_xlpm.desc,_xlfn.XLOOKUP(E156,'Export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56" s="39" t="str">
        <f>IFERROR(_xlfn.LET(_xlpm.desc,_xlfn.XLOOKUP(E156,'Export file'!I:I,'Export file'!H:H,""),_xlpm.startLabel,"Account Number ",_xlpm.startPos,SEARCH(_xlpm.startLabel,_xlpm.desc)+LEN(_xlpm.startLabel),MID(_xlpm.desc,_xlpm.startPos,8)),"-")</f>
        <v>-</v>
      </c>
      <c r="O156" s="39" t="str">
        <f>IFERROR(_xlfn.LET(_xlpm.desc,_xlfn.XLOOKUP(E156,'Export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56" s="70" t="str">
        <f>IFERROR(_xlfn.LET(_xlpm.desc,_xlfn.XLOOKUP(E156,'Export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56" s="40" t="str">
        <f>IFERROR(_xlfn.LET(_xlpm.desc,_xlfn.XLOOKUP(E156,'Export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56" s="39" t="str">
        <f>IFERROR(_xlfn.LET(_xlpm.desc,_xlfn.XLOOKUP(E156,'Export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56" s="45" t="str">
        <f>IFERROR(_xlfn.LET(_xlpm.desc,_xlfn.XLOOKUP(E156,'Export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56" s="38" t="str">
        <f>IFERROR(_xlfn.LET(         _xlpm.desc, _xlfn.XLOOKUP(E156,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56" s="39" t="str">
        <f>IFERROR(_xlfn.LET(_xlpm.desc,_xlfn.XLOOKUP(E156,'Export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56" s="42" t="str">
        <f>IFERROR(_xlfn.LET(_xlpm.desc,_xlfn.XLOOKUP(E156,'Export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56" s="50" t="str">
        <f>IFERROR(_xlfn.LET(_xlpm.desc,_xlfn.XLOOKUP(E156,'Export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56" t="str">
        <f ca="1">IF(E156="","",TODAY()-DATEVALUE(LEFT(_xlfn.XLOOKUP(E156,'Export file'!$I:$I,'Export file'!$F:$F,""),10)))</f>
        <v/>
      </c>
    </row>
    <row r="157" spans="2:24" ht="21.95" customHeight="1" x14ac:dyDescent="0.2">
      <c r="B157" s="60"/>
      <c r="C157" s="105"/>
      <c r="D157" s="38"/>
      <c r="E157" s="39"/>
      <c r="F157" s="39"/>
      <c r="G157" s="63"/>
      <c r="H157" s="39" t="str">
        <f t="shared" si="2"/>
        <v/>
      </c>
      <c r="I157" s="39"/>
      <c r="J157" s="77" t="b">
        <v>0</v>
      </c>
      <c r="K157" s="78" t="b">
        <v>0</v>
      </c>
      <c r="L157" s="73"/>
      <c r="M157" s="38" t="str">
        <f>TRIM(IFERROR(_xlfn.LET(_xlpm.desc,_xlfn.XLOOKUP(E157,'Export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57" s="39" t="str">
        <f>IFERROR(_xlfn.LET(_xlpm.desc,_xlfn.XLOOKUP(E157,'Export file'!I:I,'Export file'!H:H,""),_xlpm.startLabel,"Account Number ",_xlpm.startPos,SEARCH(_xlpm.startLabel,_xlpm.desc)+LEN(_xlpm.startLabel),MID(_xlpm.desc,_xlpm.startPos,8)),"-")</f>
        <v>-</v>
      </c>
      <c r="O157" s="39" t="str">
        <f>IFERROR(_xlfn.LET(_xlpm.desc,_xlfn.XLOOKUP(E157,'Export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57" s="70" t="str">
        <f>IFERROR(_xlfn.LET(_xlpm.desc,_xlfn.XLOOKUP(E157,'Export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57" s="40" t="str">
        <f>IFERROR(_xlfn.LET(_xlpm.desc,_xlfn.XLOOKUP(E157,'Export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57" s="39" t="str">
        <f>IFERROR(_xlfn.LET(_xlpm.desc,_xlfn.XLOOKUP(E157,'Export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57" s="45" t="str">
        <f>IFERROR(_xlfn.LET(_xlpm.desc,_xlfn.XLOOKUP(E157,'Export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57" s="38" t="str">
        <f>IFERROR(_xlfn.LET(         _xlpm.desc, _xlfn.XLOOKUP(E157,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57" s="39" t="str">
        <f>IFERROR(_xlfn.LET(_xlpm.desc,_xlfn.XLOOKUP(E157,'Export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57" s="42" t="str">
        <f>IFERROR(_xlfn.LET(_xlpm.desc,_xlfn.XLOOKUP(E157,'Export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57" s="50" t="str">
        <f>IFERROR(_xlfn.LET(_xlpm.desc,_xlfn.XLOOKUP(E157,'Export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57" t="str">
        <f ca="1">IF(E157="","",TODAY()-DATEVALUE(LEFT(_xlfn.XLOOKUP(E157,'Export file'!$I:$I,'Export file'!$F:$F,""),10)))</f>
        <v/>
      </c>
    </row>
    <row r="158" spans="2:24" ht="21.95" customHeight="1" x14ac:dyDescent="0.2">
      <c r="B158" s="60"/>
      <c r="C158" s="105"/>
      <c r="D158" s="38"/>
      <c r="E158" s="39"/>
      <c r="F158" s="39"/>
      <c r="G158" s="63"/>
      <c r="H158" s="39" t="str">
        <f t="shared" si="2"/>
        <v/>
      </c>
      <c r="I158" s="39"/>
      <c r="J158" s="77" t="b">
        <v>0</v>
      </c>
      <c r="K158" s="78" t="b">
        <v>0</v>
      </c>
      <c r="L158" s="73"/>
      <c r="M158" s="38" t="str">
        <f>TRIM(IFERROR(_xlfn.LET(_xlpm.desc,_xlfn.XLOOKUP(E158,'Export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58" s="39" t="str">
        <f>IFERROR(_xlfn.LET(_xlpm.desc,_xlfn.XLOOKUP(E158,'Export file'!I:I,'Export file'!H:H,""),_xlpm.startLabel,"Account Number ",_xlpm.startPos,SEARCH(_xlpm.startLabel,_xlpm.desc)+LEN(_xlpm.startLabel),MID(_xlpm.desc,_xlpm.startPos,8)),"-")</f>
        <v>-</v>
      </c>
      <c r="O158" s="39" t="str">
        <f>IFERROR(_xlfn.LET(_xlpm.desc,_xlfn.XLOOKUP(E158,'Export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58" s="70" t="str">
        <f>IFERROR(_xlfn.LET(_xlpm.desc,_xlfn.XLOOKUP(E158,'Export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58" s="40" t="str">
        <f>IFERROR(_xlfn.LET(_xlpm.desc,_xlfn.XLOOKUP(E158,'Export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58" s="39" t="str">
        <f>IFERROR(_xlfn.LET(_xlpm.desc,_xlfn.XLOOKUP(E158,'Export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58" s="45" t="str">
        <f>IFERROR(_xlfn.LET(_xlpm.desc,_xlfn.XLOOKUP(E158,'Export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58" s="38" t="str">
        <f>IFERROR(_xlfn.LET(         _xlpm.desc, _xlfn.XLOOKUP(E158,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58" s="39" t="str">
        <f>IFERROR(_xlfn.LET(_xlpm.desc,_xlfn.XLOOKUP(E158,'Export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58" s="42" t="str">
        <f>IFERROR(_xlfn.LET(_xlpm.desc,_xlfn.XLOOKUP(E158,'Export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58" s="50" t="str">
        <f>IFERROR(_xlfn.LET(_xlpm.desc,_xlfn.XLOOKUP(E158,'Export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58" t="str">
        <f ca="1">IF(E158="","",TODAY()-DATEVALUE(LEFT(_xlfn.XLOOKUP(E158,'Export file'!$I:$I,'Export file'!$F:$F,""),10)))</f>
        <v/>
      </c>
    </row>
    <row r="159" spans="2:24" ht="21.95" customHeight="1" x14ac:dyDescent="0.2">
      <c r="B159" s="60"/>
      <c r="C159" s="105"/>
      <c r="D159" s="38"/>
      <c r="E159" s="39"/>
      <c r="F159" s="39"/>
      <c r="G159" s="63"/>
      <c r="H159" s="39" t="str">
        <f t="shared" si="2"/>
        <v/>
      </c>
      <c r="I159" s="39"/>
      <c r="J159" s="77" t="b">
        <v>0</v>
      </c>
      <c r="K159" s="78" t="b">
        <v>0</v>
      </c>
      <c r="L159" s="73"/>
      <c r="M159" s="38" t="str">
        <f>TRIM(IFERROR(_xlfn.LET(_xlpm.desc,_xlfn.XLOOKUP(E159,'Export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59" s="39" t="str">
        <f>IFERROR(_xlfn.LET(_xlpm.desc,_xlfn.XLOOKUP(E159,'Export file'!I:I,'Export file'!H:H,""),_xlpm.startLabel,"Account Number ",_xlpm.startPos,SEARCH(_xlpm.startLabel,_xlpm.desc)+LEN(_xlpm.startLabel),MID(_xlpm.desc,_xlpm.startPos,8)),"-")</f>
        <v>-</v>
      </c>
      <c r="O159" s="39" t="str">
        <f>IFERROR(_xlfn.LET(_xlpm.desc,_xlfn.XLOOKUP(E159,'Export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59" s="70" t="str">
        <f>IFERROR(_xlfn.LET(_xlpm.desc,_xlfn.XLOOKUP(E159,'Export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59" s="40" t="str">
        <f>IFERROR(_xlfn.LET(_xlpm.desc,_xlfn.XLOOKUP(E159,'Export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59" s="39" t="str">
        <f>IFERROR(_xlfn.LET(_xlpm.desc,_xlfn.XLOOKUP(E159,'Export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59" s="45" t="str">
        <f>IFERROR(_xlfn.LET(_xlpm.desc,_xlfn.XLOOKUP(E159,'Export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59" s="38" t="str">
        <f>IFERROR(_xlfn.LET(         _xlpm.desc, _xlfn.XLOOKUP(E159,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59" s="39" t="str">
        <f>IFERROR(_xlfn.LET(_xlpm.desc,_xlfn.XLOOKUP(E159,'Export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59" s="42" t="str">
        <f>IFERROR(_xlfn.LET(_xlpm.desc,_xlfn.XLOOKUP(E159,'Export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59" s="50" t="str">
        <f>IFERROR(_xlfn.LET(_xlpm.desc,_xlfn.XLOOKUP(E159,'Export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59" t="str">
        <f ca="1">IF(E159="","",TODAY()-DATEVALUE(LEFT(_xlfn.XLOOKUP(E159,'Export file'!$I:$I,'Export file'!$F:$F,""),10)))</f>
        <v/>
      </c>
    </row>
    <row r="160" spans="2:24" ht="21.95" customHeight="1" x14ac:dyDescent="0.2">
      <c r="B160" s="60"/>
      <c r="C160" s="105"/>
      <c r="D160" s="38"/>
      <c r="E160" s="39"/>
      <c r="F160" s="39"/>
      <c r="G160" s="63"/>
      <c r="H160" s="39" t="str">
        <f t="shared" si="2"/>
        <v/>
      </c>
      <c r="I160" s="39"/>
      <c r="J160" s="77" t="b">
        <v>0</v>
      </c>
      <c r="K160" s="78" t="b">
        <v>0</v>
      </c>
      <c r="L160" s="73"/>
      <c r="M160" s="38" t="str">
        <f>TRIM(IFERROR(_xlfn.LET(_xlpm.desc,_xlfn.XLOOKUP(E160,'Export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60" s="39" t="str">
        <f>IFERROR(_xlfn.LET(_xlpm.desc,_xlfn.XLOOKUP(E160,'Export file'!I:I,'Export file'!H:H,""),_xlpm.startLabel,"Account Number ",_xlpm.startPos,SEARCH(_xlpm.startLabel,_xlpm.desc)+LEN(_xlpm.startLabel),MID(_xlpm.desc,_xlpm.startPos,8)),"-")</f>
        <v>-</v>
      </c>
      <c r="O160" s="39" t="str">
        <f>IFERROR(_xlfn.LET(_xlpm.desc,_xlfn.XLOOKUP(E160,'Export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60" s="70" t="str">
        <f>IFERROR(_xlfn.LET(_xlpm.desc,_xlfn.XLOOKUP(E160,'Export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60" s="40" t="str">
        <f>IFERROR(_xlfn.LET(_xlpm.desc,_xlfn.XLOOKUP(E160,'Export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60" s="39" t="str">
        <f>IFERROR(_xlfn.LET(_xlpm.desc,_xlfn.XLOOKUP(E160,'Export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60" s="45" t="str">
        <f>IFERROR(_xlfn.LET(_xlpm.desc,_xlfn.XLOOKUP(E160,'Export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60" s="38" t="str">
        <f>IFERROR(_xlfn.LET(         _xlpm.desc, _xlfn.XLOOKUP(E160,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60" s="39" t="str">
        <f>IFERROR(_xlfn.LET(_xlpm.desc,_xlfn.XLOOKUP(E160,'Export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60" s="42" t="str">
        <f>IFERROR(_xlfn.LET(_xlpm.desc,_xlfn.XLOOKUP(E160,'Export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60" s="50" t="str">
        <f>IFERROR(_xlfn.LET(_xlpm.desc,_xlfn.XLOOKUP(E160,'Export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60" t="str">
        <f ca="1">IF(E160="","",TODAY()-DATEVALUE(LEFT(_xlfn.XLOOKUP(E160,'Export file'!$I:$I,'Export file'!$F:$F,""),10)))</f>
        <v/>
      </c>
    </row>
    <row r="161" spans="2:24" ht="21.95" customHeight="1" x14ac:dyDescent="0.2">
      <c r="B161" s="60"/>
      <c r="C161" s="105"/>
      <c r="D161" s="38"/>
      <c r="E161" s="39"/>
      <c r="F161" s="39"/>
      <c r="G161" s="63"/>
      <c r="H161" s="39" t="str">
        <f t="shared" si="2"/>
        <v/>
      </c>
      <c r="I161" s="39"/>
      <c r="J161" s="77" t="b">
        <v>0</v>
      </c>
      <c r="K161" s="78" t="b">
        <v>0</v>
      </c>
      <c r="L161" s="73"/>
      <c r="M161" s="38" t="str">
        <f>TRIM(IFERROR(_xlfn.LET(_xlpm.desc,_xlfn.XLOOKUP(E161,'Export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61" s="39" t="str">
        <f>IFERROR(_xlfn.LET(_xlpm.desc,_xlfn.XLOOKUP(E161,'Export file'!I:I,'Export file'!H:H,""),_xlpm.startLabel,"Account Number ",_xlpm.startPos,SEARCH(_xlpm.startLabel,_xlpm.desc)+LEN(_xlpm.startLabel),MID(_xlpm.desc,_xlpm.startPos,8)),"-")</f>
        <v>-</v>
      </c>
      <c r="O161" s="39" t="str">
        <f>IFERROR(_xlfn.LET(_xlpm.desc,_xlfn.XLOOKUP(E161,'Export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61" s="70" t="str">
        <f>IFERROR(_xlfn.LET(_xlpm.desc,_xlfn.XLOOKUP(E161,'Export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61" s="40" t="str">
        <f>IFERROR(_xlfn.LET(_xlpm.desc,_xlfn.XLOOKUP(E161,'Export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61" s="39" t="str">
        <f>IFERROR(_xlfn.LET(_xlpm.desc,_xlfn.XLOOKUP(E161,'Export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61" s="45" t="str">
        <f>IFERROR(_xlfn.LET(_xlpm.desc,_xlfn.XLOOKUP(E161,'Export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61" s="38" t="str">
        <f>IFERROR(_xlfn.LET(         _xlpm.desc, _xlfn.XLOOKUP(E161,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61" s="39" t="str">
        <f>IFERROR(_xlfn.LET(_xlpm.desc,_xlfn.XLOOKUP(E161,'Export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61" s="42" t="str">
        <f>IFERROR(_xlfn.LET(_xlpm.desc,_xlfn.XLOOKUP(E161,'Export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61" s="50" t="str">
        <f>IFERROR(_xlfn.LET(_xlpm.desc,_xlfn.XLOOKUP(E161,'Export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61" t="str">
        <f ca="1">IF(E161="","",TODAY()-DATEVALUE(LEFT(_xlfn.XLOOKUP(E161,'Export file'!$I:$I,'Export file'!$F:$F,""),10)))</f>
        <v/>
      </c>
    </row>
    <row r="162" spans="2:24" ht="21.95" customHeight="1" x14ac:dyDescent="0.2">
      <c r="B162" s="60"/>
      <c r="C162" s="105"/>
      <c r="D162" s="38"/>
      <c r="E162" s="39"/>
      <c r="F162" s="39"/>
      <c r="G162" s="63"/>
      <c r="H162" s="39" t="str">
        <f t="shared" si="2"/>
        <v/>
      </c>
      <c r="I162" s="39"/>
      <c r="J162" s="77" t="b">
        <v>0</v>
      </c>
      <c r="K162" s="78" t="b">
        <v>0</v>
      </c>
      <c r="L162" s="73"/>
      <c r="M162" s="38" t="str">
        <f>TRIM(IFERROR(_xlfn.LET(_xlpm.desc,_xlfn.XLOOKUP(E162,'Export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62" s="39" t="str">
        <f>IFERROR(_xlfn.LET(_xlpm.desc,_xlfn.XLOOKUP(E162,'Export file'!I:I,'Export file'!H:H,""),_xlpm.startLabel,"Account Number ",_xlpm.startPos,SEARCH(_xlpm.startLabel,_xlpm.desc)+LEN(_xlpm.startLabel),MID(_xlpm.desc,_xlpm.startPos,8)),"-")</f>
        <v>-</v>
      </c>
      <c r="O162" s="39" t="str">
        <f>IFERROR(_xlfn.LET(_xlpm.desc,_xlfn.XLOOKUP(E162,'Export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62" s="70" t="str">
        <f>IFERROR(_xlfn.LET(_xlpm.desc,_xlfn.XLOOKUP(E162,'Export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62" s="40" t="str">
        <f>IFERROR(_xlfn.LET(_xlpm.desc,_xlfn.XLOOKUP(E162,'Export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62" s="39" t="str">
        <f>IFERROR(_xlfn.LET(_xlpm.desc,_xlfn.XLOOKUP(E162,'Export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62" s="45" t="str">
        <f>IFERROR(_xlfn.LET(_xlpm.desc,_xlfn.XLOOKUP(E162,'Export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62" s="38" t="str">
        <f>IFERROR(_xlfn.LET(         _xlpm.desc, _xlfn.XLOOKUP(E162,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62" s="39" t="str">
        <f>IFERROR(_xlfn.LET(_xlpm.desc,_xlfn.XLOOKUP(E162,'Export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62" s="42" t="str">
        <f>IFERROR(_xlfn.LET(_xlpm.desc,_xlfn.XLOOKUP(E162,'Export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62" s="50" t="str">
        <f>IFERROR(_xlfn.LET(_xlpm.desc,_xlfn.XLOOKUP(E162,'Export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62" t="str">
        <f ca="1">IF(E162="","",TODAY()-DATEVALUE(LEFT(_xlfn.XLOOKUP(E162,'Export file'!$I:$I,'Export file'!$F:$F,""),10)))</f>
        <v/>
      </c>
    </row>
    <row r="163" spans="2:24" ht="21.95" customHeight="1" x14ac:dyDescent="0.2">
      <c r="B163" s="60"/>
      <c r="C163" s="105"/>
      <c r="D163" s="38"/>
      <c r="E163" s="39"/>
      <c r="F163" s="39"/>
      <c r="G163" s="63"/>
      <c r="H163" s="39" t="str">
        <f t="shared" si="2"/>
        <v/>
      </c>
      <c r="I163" s="39"/>
      <c r="J163" s="77" t="b">
        <v>0</v>
      </c>
      <c r="K163" s="78" t="b">
        <v>0</v>
      </c>
      <c r="L163" s="73"/>
      <c r="M163" s="38" t="str">
        <f>TRIM(IFERROR(_xlfn.LET(_xlpm.desc,_xlfn.XLOOKUP(E163,'Export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63" s="39" t="str">
        <f>IFERROR(_xlfn.LET(_xlpm.desc,_xlfn.XLOOKUP(E163,'Export file'!I:I,'Export file'!H:H,""),_xlpm.startLabel,"Account Number ",_xlpm.startPos,SEARCH(_xlpm.startLabel,_xlpm.desc)+LEN(_xlpm.startLabel),MID(_xlpm.desc,_xlpm.startPos,8)),"-")</f>
        <v>-</v>
      </c>
      <c r="O163" s="39" t="str">
        <f>IFERROR(_xlfn.LET(_xlpm.desc,_xlfn.XLOOKUP(E163,'Export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63" s="70" t="str">
        <f>IFERROR(_xlfn.LET(_xlpm.desc,_xlfn.XLOOKUP(E163,'Export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63" s="40" t="str">
        <f>IFERROR(_xlfn.LET(_xlpm.desc,_xlfn.XLOOKUP(E163,'Export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63" s="39" t="str">
        <f>IFERROR(_xlfn.LET(_xlpm.desc,_xlfn.XLOOKUP(E163,'Export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63" s="45" t="str">
        <f>IFERROR(_xlfn.LET(_xlpm.desc,_xlfn.XLOOKUP(E163,'Export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63" s="38" t="str">
        <f>IFERROR(_xlfn.LET(         _xlpm.desc, _xlfn.XLOOKUP(E163,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63" s="39" t="str">
        <f>IFERROR(_xlfn.LET(_xlpm.desc,_xlfn.XLOOKUP(E163,'Export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63" s="42" t="str">
        <f>IFERROR(_xlfn.LET(_xlpm.desc,_xlfn.XLOOKUP(E163,'Export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63" s="50" t="str">
        <f>IFERROR(_xlfn.LET(_xlpm.desc,_xlfn.XLOOKUP(E163,'Export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63" t="str">
        <f ca="1">IF(E163="","",TODAY()-DATEVALUE(LEFT(_xlfn.XLOOKUP(E163,'Export file'!$I:$I,'Export file'!$F:$F,""),10)))</f>
        <v/>
      </c>
    </row>
    <row r="164" spans="2:24" ht="21.95" customHeight="1" x14ac:dyDescent="0.2">
      <c r="B164" s="60"/>
      <c r="C164" s="105"/>
      <c r="D164" s="38"/>
      <c r="E164" s="39"/>
      <c r="F164" s="39"/>
      <c r="G164" s="63"/>
      <c r="H164" s="39" t="str">
        <f t="shared" si="2"/>
        <v/>
      </c>
      <c r="I164" s="39"/>
      <c r="J164" s="77" t="b">
        <v>0</v>
      </c>
      <c r="K164" s="78" t="b">
        <v>0</v>
      </c>
      <c r="L164" s="73"/>
      <c r="M164" s="38" t="str">
        <f>TRIM(IFERROR(_xlfn.LET(_xlpm.desc,_xlfn.XLOOKUP(E164,'Export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64" s="39" t="str">
        <f>IFERROR(_xlfn.LET(_xlpm.desc,_xlfn.XLOOKUP(E164,'Export file'!I:I,'Export file'!H:H,""),_xlpm.startLabel,"Account Number ",_xlpm.startPos,SEARCH(_xlpm.startLabel,_xlpm.desc)+LEN(_xlpm.startLabel),MID(_xlpm.desc,_xlpm.startPos,8)),"-")</f>
        <v>-</v>
      </c>
      <c r="O164" s="39" t="str">
        <f>IFERROR(_xlfn.LET(_xlpm.desc,_xlfn.XLOOKUP(E164,'Export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64" s="70" t="str">
        <f>IFERROR(_xlfn.LET(_xlpm.desc,_xlfn.XLOOKUP(E164,'Export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64" s="40" t="str">
        <f>IFERROR(_xlfn.LET(_xlpm.desc,_xlfn.XLOOKUP(E164,'Export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64" s="39" t="str">
        <f>IFERROR(_xlfn.LET(_xlpm.desc,_xlfn.XLOOKUP(E164,'Export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64" s="45" t="str">
        <f>IFERROR(_xlfn.LET(_xlpm.desc,_xlfn.XLOOKUP(E164,'Export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64" s="38" t="str">
        <f>IFERROR(_xlfn.LET(         _xlpm.desc, _xlfn.XLOOKUP(E164,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64" s="39" t="str">
        <f>IFERROR(_xlfn.LET(_xlpm.desc,_xlfn.XLOOKUP(E164,'Export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64" s="42" t="str">
        <f>IFERROR(_xlfn.LET(_xlpm.desc,_xlfn.XLOOKUP(E164,'Export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64" s="50" t="str">
        <f>IFERROR(_xlfn.LET(_xlpm.desc,_xlfn.XLOOKUP(E164,'Export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64" t="str">
        <f ca="1">IF(E164="","",TODAY()-DATEVALUE(LEFT(_xlfn.XLOOKUP(E164,'Export file'!$I:$I,'Export file'!$F:$F,""),10)))</f>
        <v/>
      </c>
    </row>
    <row r="165" spans="2:24" ht="21.95" customHeight="1" x14ac:dyDescent="0.2">
      <c r="B165" s="60"/>
      <c r="C165" s="105"/>
      <c r="D165" s="38"/>
      <c r="E165" s="39"/>
      <c r="F165" s="39"/>
      <c r="G165" s="63"/>
      <c r="H165" s="39" t="str">
        <f t="shared" si="2"/>
        <v/>
      </c>
      <c r="I165" s="39"/>
      <c r="J165" s="77" t="b">
        <v>0</v>
      </c>
      <c r="K165" s="78" t="b">
        <v>0</v>
      </c>
      <c r="L165" s="73"/>
      <c r="M165" s="38" t="str">
        <f>TRIM(IFERROR(_xlfn.LET(_xlpm.desc,_xlfn.XLOOKUP(E165,'Export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65" s="39" t="str">
        <f>IFERROR(_xlfn.LET(_xlpm.desc,_xlfn.XLOOKUP(E165,'Export file'!I:I,'Export file'!H:H,""),_xlpm.startLabel,"Account Number ",_xlpm.startPos,SEARCH(_xlpm.startLabel,_xlpm.desc)+LEN(_xlpm.startLabel),MID(_xlpm.desc,_xlpm.startPos,8)),"-")</f>
        <v>-</v>
      </c>
      <c r="O165" s="39" t="str">
        <f>IFERROR(_xlfn.LET(_xlpm.desc,_xlfn.XLOOKUP(E165,'Export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65" s="70" t="str">
        <f>IFERROR(_xlfn.LET(_xlpm.desc,_xlfn.XLOOKUP(E165,'Export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65" s="40" t="str">
        <f>IFERROR(_xlfn.LET(_xlpm.desc,_xlfn.XLOOKUP(E165,'Export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65" s="39" t="str">
        <f>IFERROR(_xlfn.LET(_xlpm.desc,_xlfn.XLOOKUP(E165,'Export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65" s="45" t="str">
        <f>IFERROR(_xlfn.LET(_xlpm.desc,_xlfn.XLOOKUP(E165,'Export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65" s="38" t="str">
        <f>IFERROR(_xlfn.LET(         _xlpm.desc, _xlfn.XLOOKUP(E165,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65" s="39" t="str">
        <f>IFERROR(_xlfn.LET(_xlpm.desc,_xlfn.XLOOKUP(E165,'Export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65" s="42" t="str">
        <f>IFERROR(_xlfn.LET(_xlpm.desc,_xlfn.XLOOKUP(E165,'Export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65" s="50" t="str">
        <f>IFERROR(_xlfn.LET(_xlpm.desc,_xlfn.XLOOKUP(E165,'Export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65" t="str">
        <f ca="1">IF(E165="","",TODAY()-DATEVALUE(LEFT(_xlfn.XLOOKUP(E165,'Export file'!$I:$I,'Export file'!$F:$F,""),10)))</f>
        <v/>
      </c>
    </row>
    <row r="166" spans="2:24" ht="21.95" customHeight="1" x14ac:dyDescent="0.2">
      <c r="B166" s="60"/>
      <c r="C166" s="105"/>
      <c r="D166" s="38"/>
      <c r="E166" s="39"/>
      <c r="F166" s="39"/>
      <c r="G166" s="63"/>
      <c r="H166" s="39" t="str">
        <f t="shared" si="2"/>
        <v/>
      </c>
      <c r="I166" s="39"/>
      <c r="J166" s="77" t="b">
        <v>0</v>
      </c>
      <c r="K166" s="78" t="b">
        <v>0</v>
      </c>
      <c r="L166" s="73"/>
      <c r="M166" s="38" t="str">
        <f>TRIM(IFERROR(_xlfn.LET(_xlpm.desc,_xlfn.XLOOKUP(E166,'Export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66" s="39" t="str">
        <f>IFERROR(_xlfn.LET(_xlpm.desc,_xlfn.XLOOKUP(E166,'Export file'!I:I,'Export file'!H:H,""),_xlpm.startLabel,"Account Number ",_xlpm.startPos,SEARCH(_xlpm.startLabel,_xlpm.desc)+LEN(_xlpm.startLabel),MID(_xlpm.desc,_xlpm.startPos,8)),"-")</f>
        <v>-</v>
      </c>
      <c r="O166" s="39" t="str">
        <f>IFERROR(_xlfn.LET(_xlpm.desc,_xlfn.XLOOKUP(E166,'Export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66" s="70" t="str">
        <f>IFERROR(_xlfn.LET(_xlpm.desc,_xlfn.XLOOKUP(E166,'Export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66" s="40" t="str">
        <f>IFERROR(_xlfn.LET(_xlpm.desc,_xlfn.XLOOKUP(E166,'Export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66" s="39" t="str">
        <f>IFERROR(_xlfn.LET(_xlpm.desc,_xlfn.XLOOKUP(E166,'Export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66" s="45" t="str">
        <f>IFERROR(_xlfn.LET(_xlpm.desc,_xlfn.XLOOKUP(E166,'Export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66" s="38" t="str">
        <f>IFERROR(_xlfn.LET(         _xlpm.desc, _xlfn.XLOOKUP(E166,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66" s="39" t="str">
        <f>IFERROR(_xlfn.LET(_xlpm.desc,_xlfn.XLOOKUP(E166,'Export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66" s="42" t="str">
        <f>IFERROR(_xlfn.LET(_xlpm.desc,_xlfn.XLOOKUP(E166,'Export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66" s="50" t="str">
        <f>IFERROR(_xlfn.LET(_xlpm.desc,_xlfn.XLOOKUP(E166,'Export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66" t="str">
        <f ca="1">IF(E166="","",TODAY()-DATEVALUE(LEFT(_xlfn.XLOOKUP(E166,'Export file'!$I:$I,'Export file'!$F:$F,""),10)))</f>
        <v/>
      </c>
    </row>
    <row r="167" spans="2:24" ht="21.95" customHeight="1" x14ac:dyDescent="0.2">
      <c r="B167" s="60"/>
      <c r="C167" s="105"/>
      <c r="D167" s="38"/>
      <c r="E167" s="39"/>
      <c r="F167" s="39"/>
      <c r="G167" s="63"/>
      <c r="H167" s="39" t="str">
        <f t="shared" si="2"/>
        <v/>
      </c>
      <c r="I167" s="39"/>
      <c r="J167" s="77" t="b">
        <v>0</v>
      </c>
      <c r="K167" s="78" t="b">
        <v>0</v>
      </c>
      <c r="L167" s="73"/>
      <c r="M167" s="38" t="str">
        <f>TRIM(IFERROR(_xlfn.LET(_xlpm.desc,_xlfn.XLOOKUP(E167,'Export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67" s="39" t="str">
        <f>IFERROR(_xlfn.LET(_xlpm.desc,_xlfn.XLOOKUP(E167,'Export file'!I:I,'Export file'!H:H,""),_xlpm.startLabel,"Account Number ",_xlpm.startPos,SEARCH(_xlpm.startLabel,_xlpm.desc)+LEN(_xlpm.startLabel),MID(_xlpm.desc,_xlpm.startPos,8)),"-")</f>
        <v>-</v>
      </c>
      <c r="O167" s="39" t="str">
        <f>IFERROR(_xlfn.LET(_xlpm.desc,_xlfn.XLOOKUP(E167,'Export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67" s="70" t="str">
        <f>IFERROR(_xlfn.LET(_xlpm.desc,_xlfn.XLOOKUP(E167,'Export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67" s="40" t="str">
        <f>IFERROR(_xlfn.LET(_xlpm.desc,_xlfn.XLOOKUP(E167,'Export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67" s="39" t="str">
        <f>IFERROR(_xlfn.LET(_xlpm.desc,_xlfn.XLOOKUP(E167,'Export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67" s="45" t="str">
        <f>IFERROR(_xlfn.LET(_xlpm.desc,_xlfn.XLOOKUP(E167,'Export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67" s="38" t="str">
        <f>IFERROR(_xlfn.LET(         _xlpm.desc, _xlfn.XLOOKUP(E167,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67" s="39" t="str">
        <f>IFERROR(_xlfn.LET(_xlpm.desc,_xlfn.XLOOKUP(E167,'Export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67" s="42" t="str">
        <f>IFERROR(_xlfn.LET(_xlpm.desc,_xlfn.XLOOKUP(E167,'Export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67" s="50" t="str">
        <f>IFERROR(_xlfn.LET(_xlpm.desc,_xlfn.XLOOKUP(E167,'Export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67" t="str">
        <f ca="1">IF(E167="","",TODAY()-DATEVALUE(LEFT(_xlfn.XLOOKUP(E167,'Export file'!$I:$I,'Export file'!$F:$F,""),10)))</f>
        <v/>
      </c>
    </row>
    <row r="168" spans="2:24" ht="21.95" customHeight="1" x14ac:dyDescent="0.2">
      <c r="B168" s="60"/>
      <c r="C168" s="105"/>
      <c r="D168" s="38"/>
      <c r="E168" s="39"/>
      <c r="F168" s="39"/>
      <c r="G168" s="63"/>
      <c r="H168" s="39" t="str">
        <f t="shared" si="2"/>
        <v/>
      </c>
      <c r="I168" s="39"/>
      <c r="J168" s="77" t="b">
        <v>0</v>
      </c>
      <c r="K168" s="78" t="b">
        <v>0</v>
      </c>
      <c r="L168" s="73"/>
      <c r="M168" s="38" t="str">
        <f>TRIM(IFERROR(_xlfn.LET(_xlpm.desc,_xlfn.XLOOKUP(E168,'Export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68" s="39" t="str">
        <f>IFERROR(_xlfn.LET(_xlpm.desc,_xlfn.XLOOKUP(E168,'Export file'!I:I,'Export file'!H:H,""),_xlpm.startLabel,"Account Number ",_xlpm.startPos,SEARCH(_xlpm.startLabel,_xlpm.desc)+LEN(_xlpm.startLabel),MID(_xlpm.desc,_xlpm.startPos,8)),"-")</f>
        <v>-</v>
      </c>
      <c r="O168" s="39" t="str">
        <f>IFERROR(_xlfn.LET(_xlpm.desc,_xlfn.XLOOKUP(E168,'Export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68" s="70" t="str">
        <f>IFERROR(_xlfn.LET(_xlpm.desc,_xlfn.XLOOKUP(E168,'Export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68" s="40" t="str">
        <f>IFERROR(_xlfn.LET(_xlpm.desc,_xlfn.XLOOKUP(E168,'Export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68" s="39" t="str">
        <f>IFERROR(_xlfn.LET(_xlpm.desc,_xlfn.XLOOKUP(E168,'Export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68" s="45" t="str">
        <f>IFERROR(_xlfn.LET(_xlpm.desc,_xlfn.XLOOKUP(E168,'Export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68" s="38" t="str">
        <f>IFERROR(_xlfn.LET(         _xlpm.desc, _xlfn.XLOOKUP(E168,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68" s="39" t="str">
        <f>IFERROR(_xlfn.LET(_xlpm.desc,_xlfn.XLOOKUP(E168,'Export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68" s="42" t="str">
        <f>IFERROR(_xlfn.LET(_xlpm.desc,_xlfn.XLOOKUP(E168,'Export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68" s="50" t="str">
        <f>IFERROR(_xlfn.LET(_xlpm.desc,_xlfn.XLOOKUP(E168,'Export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68" t="str">
        <f ca="1">IF(E168="","",TODAY()-DATEVALUE(LEFT(_xlfn.XLOOKUP(E168,'Export file'!$I:$I,'Export file'!$F:$F,""),10)))</f>
        <v/>
      </c>
    </row>
    <row r="169" spans="2:24" ht="21.95" customHeight="1" x14ac:dyDescent="0.2">
      <c r="B169" s="60"/>
      <c r="C169" s="105"/>
      <c r="D169" s="38"/>
      <c r="E169" s="39"/>
      <c r="F169" s="39"/>
      <c r="G169" s="63"/>
      <c r="H169" s="39" t="str">
        <f t="shared" si="2"/>
        <v/>
      </c>
      <c r="I169" s="39"/>
      <c r="J169" s="77" t="b">
        <v>0</v>
      </c>
      <c r="K169" s="78" t="b">
        <v>0</v>
      </c>
      <c r="L169" s="73"/>
      <c r="M169" s="38" t="str">
        <f>TRIM(IFERROR(_xlfn.LET(_xlpm.desc,_xlfn.XLOOKUP(E169,'Export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69" s="39" t="str">
        <f>IFERROR(_xlfn.LET(_xlpm.desc,_xlfn.XLOOKUP(E169,'Export file'!I:I,'Export file'!H:H,""),_xlpm.startLabel,"Account Number ",_xlpm.startPos,SEARCH(_xlpm.startLabel,_xlpm.desc)+LEN(_xlpm.startLabel),MID(_xlpm.desc,_xlpm.startPos,8)),"-")</f>
        <v>-</v>
      </c>
      <c r="O169" s="39" t="str">
        <f>IFERROR(_xlfn.LET(_xlpm.desc,_xlfn.XLOOKUP(E169,'Export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69" s="70" t="str">
        <f>IFERROR(_xlfn.LET(_xlpm.desc,_xlfn.XLOOKUP(E169,'Export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69" s="40" t="str">
        <f>IFERROR(_xlfn.LET(_xlpm.desc,_xlfn.XLOOKUP(E169,'Export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69" s="39" t="str">
        <f>IFERROR(_xlfn.LET(_xlpm.desc,_xlfn.XLOOKUP(E169,'Export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69" s="45" t="str">
        <f>IFERROR(_xlfn.LET(_xlpm.desc,_xlfn.XLOOKUP(E169,'Export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69" s="38" t="str">
        <f>IFERROR(_xlfn.LET(         _xlpm.desc, _xlfn.XLOOKUP(E169,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69" s="39" t="str">
        <f>IFERROR(_xlfn.LET(_xlpm.desc,_xlfn.XLOOKUP(E169,'Export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69" s="42" t="str">
        <f>IFERROR(_xlfn.LET(_xlpm.desc,_xlfn.XLOOKUP(E169,'Export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69" s="50" t="str">
        <f>IFERROR(_xlfn.LET(_xlpm.desc,_xlfn.XLOOKUP(E169,'Export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69" t="str">
        <f ca="1">IF(E169="","",TODAY()-DATEVALUE(LEFT(_xlfn.XLOOKUP(E169,'Export file'!$I:$I,'Export file'!$F:$F,""),10)))</f>
        <v/>
      </c>
    </row>
    <row r="170" spans="2:24" ht="21.95" customHeight="1" x14ac:dyDescent="0.2">
      <c r="B170" s="60"/>
      <c r="C170" s="105"/>
      <c r="D170" s="38"/>
      <c r="E170" s="39"/>
      <c r="F170" s="39"/>
      <c r="G170" s="63"/>
      <c r="H170" s="39" t="str">
        <f t="shared" si="2"/>
        <v/>
      </c>
      <c r="I170" s="39"/>
      <c r="J170" s="77" t="b">
        <v>0</v>
      </c>
      <c r="K170" s="78" t="b">
        <v>0</v>
      </c>
      <c r="L170" s="73"/>
      <c r="M170" s="38" t="str">
        <f>TRIM(IFERROR(_xlfn.LET(_xlpm.desc,_xlfn.XLOOKUP(E170,'Export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70" s="39" t="str">
        <f>IFERROR(_xlfn.LET(_xlpm.desc,_xlfn.XLOOKUP(E170,'Export file'!I:I,'Export file'!H:H,""),_xlpm.startLabel,"Account Number ",_xlpm.startPos,SEARCH(_xlpm.startLabel,_xlpm.desc)+LEN(_xlpm.startLabel),MID(_xlpm.desc,_xlpm.startPos,8)),"-")</f>
        <v>-</v>
      </c>
      <c r="O170" s="39" t="str">
        <f>IFERROR(_xlfn.LET(_xlpm.desc,_xlfn.XLOOKUP(E170,'Export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70" s="70" t="str">
        <f>IFERROR(_xlfn.LET(_xlpm.desc,_xlfn.XLOOKUP(E170,'Export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70" s="40" t="str">
        <f>IFERROR(_xlfn.LET(_xlpm.desc,_xlfn.XLOOKUP(E170,'Export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70" s="39" t="str">
        <f>IFERROR(_xlfn.LET(_xlpm.desc,_xlfn.XLOOKUP(E170,'Export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70" s="45" t="str">
        <f>IFERROR(_xlfn.LET(_xlpm.desc,_xlfn.XLOOKUP(E170,'Export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70" s="38" t="str">
        <f>IFERROR(_xlfn.LET(         _xlpm.desc, _xlfn.XLOOKUP(E170,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70" s="39" t="str">
        <f>IFERROR(_xlfn.LET(_xlpm.desc,_xlfn.XLOOKUP(E170,'Export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70" s="42" t="str">
        <f>IFERROR(_xlfn.LET(_xlpm.desc,_xlfn.XLOOKUP(E170,'Export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70" s="50" t="str">
        <f>IFERROR(_xlfn.LET(_xlpm.desc,_xlfn.XLOOKUP(E170,'Export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70" t="str">
        <f ca="1">IF(E170="","",TODAY()-DATEVALUE(LEFT(_xlfn.XLOOKUP(E170,'Export file'!$I:$I,'Export file'!$F:$F,""),10)))</f>
        <v/>
      </c>
    </row>
    <row r="171" spans="2:24" ht="21.95" customHeight="1" x14ac:dyDescent="0.2">
      <c r="B171" s="60"/>
      <c r="C171" s="105"/>
      <c r="D171" s="38"/>
      <c r="E171" s="39"/>
      <c r="F171" s="39"/>
      <c r="G171" s="63"/>
      <c r="H171" s="39" t="str">
        <f t="shared" si="2"/>
        <v/>
      </c>
      <c r="I171" s="39"/>
      <c r="J171" s="77" t="b">
        <v>0</v>
      </c>
      <c r="K171" s="78" t="b">
        <v>0</v>
      </c>
      <c r="L171" s="73"/>
      <c r="M171" s="38" t="str">
        <f>TRIM(IFERROR(_xlfn.LET(_xlpm.desc,_xlfn.XLOOKUP(E171,'Export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71" s="39" t="str">
        <f>IFERROR(_xlfn.LET(_xlpm.desc,_xlfn.XLOOKUP(E171,'Export file'!I:I,'Export file'!H:H,""),_xlpm.startLabel,"Account Number ",_xlpm.startPos,SEARCH(_xlpm.startLabel,_xlpm.desc)+LEN(_xlpm.startLabel),MID(_xlpm.desc,_xlpm.startPos,8)),"-")</f>
        <v>-</v>
      </c>
      <c r="O171" s="39" t="str">
        <f>IFERROR(_xlfn.LET(_xlpm.desc,_xlfn.XLOOKUP(E171,'Export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71" s="70" t="str">
        <f>IFERROR(_xlfn.LET(_xlpm.desc,_xlfn.XLOOKUP(E171,'Export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71" s="40" t="str">
        <f>IFERROR(_xlfn.LET(_xlpm.desc,_xlfn.XLOOKUP(E171,'Export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71" s="39" t="str">
        <f>IFERROR(_xlfn.LET(_xlpm.desc,_xlfn.XLOOKUP(E171,'Export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71" s="45" t="str">
        <f>IFERROR(_xlfn.LET(_xlpm.desc,_xlfn.XLOOKUP(E171,'Export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71" s="38" t="str">
        <f>IFERROR(_xlfn.LET(         _xlpm.desc, _xlfn.XLOOKUP(E171,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71" s="39" t="str">
        <f>IFERROR(_xlfn.LET(_xlpm.desc,_xlfn.XLOOKUP(E171,'Export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71" s="42" t="str">
        <f>IFERROR(_xlfn.LET(_xlpm.desc,_xlfn.XLOOKUP(E171,'Export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71" s="50" t="str">
        <f>IFERROR(_xlfn.LET(_xlpm.desc,_xlfn.XLOOKUP(E171,'Export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71" t="str">
        <f ca="1">IF(E171="","",TODAY()-DATEVALUE(LEFT(_xlfn.XLOOKUP(E171,'Export file'!$I:$I,'Export file'!$F:$F,""),10)))</f>
        <v/>
      </c>
    </row>
    <row r="172" spans="2:24" ht="21.95" customHeight="1" x14ac:dyDescent="0.2">
      <c r="B172" s="60"/>
      <c r="C172" s="105"/>
      <c r="D172" s="38"/>
      <c r="E172" s="39"/>
      <c r="F172" s="39"/>
      <c r="G172" s="63"/>
      <c r="H172" s="39" t="str">
        <f t="shared" si="2"/>
        <v/>
      </c>
      <c r="I172" s="39"/>
      <c r="J172" s="77" t="b">
        <v>0</v>
      </c>
      <c r="K172" s="78" t="b">
        <v>0</v>
      </c>
      <c r="L172" s="73"/>
      <c r="M172" s="38" t="str">
        <f>TRIM(IFERROR(_xlfn.LET(_xlpm.desc,_xlfn.XLOOKUP(E172,'Export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72" s="39" t="str">
        <f>IFERROR(_xlfn.LET(_xlpm.desc,_xlfn.XLOOKUP(E172,'Export file'!I:I,'Export file'!H:H,""),_xlpm.startLabel,"Account Number ",_xlpm.startPos,SEARCH(_xlpm.startLabel,_xlpm.desc)+LEN(_xlpm.startLabel),MID(_xlpm.desc,_xlpm.startPos,8)),"-")</f>
        <v>-</v>
      </c>
      <c r="O172" s="39" t="str">
        <f>IFERROR(_xlfn.LET(_xlpm.desc,_xlfn.XLOOKUP(E172,'Export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72" s="70" t="str">
        <f>IFERROR(_xlfn.LET(_xlpm.desc,_xlfn.XLOOKUP(E172,'Export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72" s="40" t="str">
        <f>IFERROR(_xlfn.LET(_xlpm.desc,_xlfn.XLOOKUP(E172,'Export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72" s="39" t="str">
        <f>IFERROR(_xlfn.LET(_xlpm.desc,_xlfn.XLOOKUP(E172,'Export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72" s="45" t="str">
        <f>IFERROR(_xlfn.LET(_xlpm.desc,_xlfn.XLOOKUP(E172,'Export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72" s="38" t="str">
        <f>IFERROR(_xlfn.LET(         _xlpm.desc, _xlfn.XLOOKUP(E172,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72" s="39" t="str">
        <f>IFERROR(_xlfn.LET(_xlpm.desc,_xlfn.XLOOKUP(E172,'Export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72" s="42" t="str">
        <f>IFERROR(_xlfn.LET(_xlpm.desc,_xlfn.XLOOKUP(E172,'Export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72" s="50" t="str">
        <f>IFERROR(_xlfn.LET(_xlpm.desc,_xlfn.XLOOKUP(E172,'Export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72" t="str">
        <f ca="1">IF(E172="","",TODAY()-DATEVALUE(LEFT(_xlfn.XLOOKUP(E172,'Export file'!$I:$I,'Export file'!$F:$F,""),10)))</f>
        <v/>
      </c>
    </row>
    <row r="173" spans="2:24" ht="21.95" customHeight="1" x14ac:dyDescent="0.2">
      <c r="B173" s="60"/>
      <c r="C173" s="105"/>
      <c r="D173" s="38"/>
      <c r="E173" s="39"/>
      <c r="F173" s="39"/>
      <c r="G173" s="63"/>
      <c r="H173" s="39" t="str">
        <f t="shared" si="2"/>
        <v/>
      </c>
      <c r="I173" s="39"/>
      <c r="J173" s="77" t="b">
        <v>0</v>
      </c>
      <c r="K173" s="78" t="b">
        <v>0</v>
      </c>
      <c r="L173" s="73"/>
      <c r="M173" s="38" t="str">
        <f>TRIM(IFERROR(_xlfn.LET(_xlpm.desc,_xlfn.XLOOKUP(E173,'Export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73" s="39" t="str">
        <f>IFERROR(_xlfn.LET(_xlpm.desc,_xlfn.XLOOKUP(E173,'Export file'!I:I,'Export file'!H:H,""),_xlpm.startLabel,"Account Number ",_xlpm.startPos,SEARCH(_xlpm.startLabel,_xlpm.desc)+LEN(_xlpm.startLabel),MID(_xlpm.desc,_xlpm.startPos,8)),"-")</f>
        <v>-</v>
      </c>
      <c r="O173" s="39" t="str">
        <f>IFERROR(_xlfn.LET(_xlpm.desc,_xlfn.XLOOKUP(E173,'Export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73" s="70" t="str">
        <f>IFERROR(_xlfn.LET(_xlpm.desc,_xlfn.XLOOKUP(E173,'Export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73" s="40" t="str">
        <f>IFERROR(_xlfn.LET(_xlpm.desc,_xlfn.XLOOKUP(E173,'Export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73" s="39" t="str">
        <f>IFERROR(_xlfn.LET(_xlpm.desc,_xlfn.XLOOKUP(E173,'Export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73" s="45" t="str">
        <f>IFERROR(_xlfn.LET(_xlpm.desc,_xlfn.XLOOKUP(E173,'Export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73" s="38" t="str">
        <f>IFERROR(_xlfn.LET(         _xlpm.desc, _xlfn.XLOOKUP(E173,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73" s="39" t="str">
        <f>IFERROR(_xlfn.LET(_xlpm.desc,_xlfn.XLOOKUP(E173,'Export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73" s="42" t="str">
        <f>IFERROR(_xlfn.LET(_xlpm.desc,_xlfn.XLOOKUP(E173,'Export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73" s="50" t="str">
        <f>IFERROR(_xlfn.LET(_xlpm.desc,_xlfn.XLOOKUP(E173,'Export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73" t="str">
        <f ca="1">IF(E173="","",TODAY()-DATEVALUE(LEFT(_xlfn.XLOOKUP(E173,'Export file'!$I:$I,'Export file'!$F:$F,""),10)))</f>
        <v/>
      </c>
    </row>
    <row r="174" spans="2:24" ht="21.95" customHeight="1" x14ac:dyDescent="0.2">
      <c r="B174" s="60"/>
      <c r="C174" s="105"/>
      <c r="D174" s="38"/>
      <c r="E174" s="39"/>
      <c r="F174" s="39"/>
      <c r="G174" s="63"/>
      <c r="H174" s="39" t="str">
        <f t="shared" si="2"/>
        <v/>
      </c>
      <c r="I174" s="39"/>
      <c r="J174" s="77" t="b">
        <v>0</v>
      </c>
      <c r="K174" s="78" t="b">
        <v>0</v>
      </c>
      <c r="L174" s="73"/>
      <c r="M174" s="38" t="str">
        <f>TRIM(IFERROR(_xlfn.LET(_xlpm.desc,_xlfn.XLOOKUP(E174,'Export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74" s="39" t="str">
        <f>IFERROR(_xlfn.LET(_xlpm.desc,_xlfn.XLOOKUP(E174,'Export file'!I:I,'Export file'!H:H,""),_xlpm.startLabel,"Account Number ",_xlpm.startPos,SEARCH(_xlpm.startLabel,_xlpm.desc)+LEN(_xlpm.startLabel),MID(_xlpm.desc,_xlpm.startPos,8)),"-")</f>
        <v>-</v>
      </c>
      <c r="O174" s="39" t="str">
        <f>IFERROR(_xlfn.LET(_xlpm.desc,_xlfn.XLOOKUP(E174,'Export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74" s="70" t="str">
        <f>IFERROR(_xlfn.LET(_xlpm.desc,_xlfn.XLOOKUP(E174,'Export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74" s="40" t="str">
        <f>IFERROR(_xlfn.LET(_xlpm.desc,_xlfn.XLOOKUP(E174,'Export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74" s="39" t="str">
        <f>IFERROR(_xlfn.LET(_xlpm.desc,_xlfn.XLOOKUP(E174,'Export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74" s="45" t="str">
        <f>IFERROR(_xlfn.LET(_xlpm.desc,_xlfn.XLOOKUP(E174,'Export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74" s="38" t="str">
        <f>IFERROR(_xlfn.LET(         _xlpm.desc, _xlfn.XLOOKUP(E174,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74" s="39" t="str">
        <f>IFERROR(_xlfn.LET(_xlpm.desc,_xlfn.XLOOKUP(E174,'Export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74" s="42" t="str">
        <f>IFERROR(_xlfn.LET(_xlpm.desc,_xlfn.XLOOKUP(E174,'Export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74" s="50" t="str">
        <f>IFERROR(_xlfn.LET(_xlpm.desc,_xlfn.XLOOKUP(E174,'Export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74" t="str">
        <f ca="1">IF(E174="","",TODAY()-DATEVALUE(LEFT(_xlfn.XLOOKUP(E174,'Export file'!$I:$I,'Export file'!$F:$F,""),10)))</f>
        <v/>
      </c>
    </row>
    <row r="175" spans="2:24" ht="21.95" customHeight="1" x14ac:dyDescent="0.2">
      <c r="B175" s="60"/>
      <c r="C175" s="105"/>
      <c r="D175" s="38"/>
      <c r="E175" s="39"/>
      <c r="F175" s="39"/>
      <c r="G175" s="63"/>
      <c r="H175" s="39" t="str">
        <f t="shared" si="2"/>
        <v/>
      </c>
      <c r="I175" s="39"/>
      <c r="J175" s="77" t="b">
        <v>0</v>
      </c>
      <c r="K175" s="78" t="b">
        <v>0</v>
      </c>
      <c r="L175" s="73"/>
      <c r="M175" s="38" t="str">
        <f>TRIM(IFERROR(_xlfn.LET(_xlpm.desc,_xlfn.XLOOKUP(E175,'Export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75" s="39" t="str">
        <f>IFERROR(_xlfn.LET(_xlpm.desc,_xlfn.XLOOKUP(E175,'Export file'!I:I,'Export file'!H:H,""),_xlpm.startLabel,"Account Number ",_xlpm.startPos,SEARCH(_xlpm.startLabel,_xlpm.desc)+LEN(_xlpm.startLabel),MID(_xlpm.desc,_xlpm.startPos,8)),"-")</f>
        <v>-</v>
      </c>
      <c r="O175" s="39" t="str">
        <f>IFERROR(_xlfn.LET(_xlpm.desc,_xlfn.XLOOKUP(E175,'Export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75" s="70" t="str">
        <f>IFERROR(_xlfn.LET(_xlpm.desc,_xlfn.XLOOKUP(E175,'Export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75" s="40" t="str">
        <f>IFERROR(_xlfn.LET(_xlpm.desc,_xlfn.XLOOKUP(E175,'Export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75" s="39" t="str">
        <f>IFERROR(_xlfn.LET(_xlpm.desc,_xlfn.XLOOKUP(E175,'Export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75" s="45" t="str">
        <f>IFERROR(_xlfn.LET(_xlpm.desc,_xlfn.XLOOKUP(E175,'Export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75" s="38" t="str">
        <f>IFERROR(_xlfn.LET(         _xlpm.desc, _xlfn.XLOOKUP(E175,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75" s="39" t="str">
        <f>IFERROR(_xlfn.LET(_xlpm.desc,_xlfn.XLOOKUP(E175,'Export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75" s="42" t="str">
        <f>IFERROR(_xlfn.LET(_xlpm.desc,_xlfn.XLOOKUP(E175,'Export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75" s="50" t="str">
        <f>IFERROR(_xlfn.LET(_xlpm.desc,_xlfn.XLOOKUP(E175,'Export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75" t="str">
        <f ca="1">IF(E175="","",TODAY()-DATEVALUE(LEFT(_xlfn.XLOOKUP(E175,'Export file'!$I:$I,'Export file'!$F:$F,""),10)))</f>
        <v/>
      </c>
    </row>
    <row r="176" spans="2:24" ht="21.95" customHeight="1" x14ac:dyDescent="0.2">
      <c r="B176" s="60"/>
      <c r="C176" s="105"/>
      <c r="D176" s="38"/>
      <c r="E176" s="39"/>
      <c r="F176" s="39"/>
      <c r="G176" s="63"/>
      <c r="H176" s="39" t="str">
        <f t="shared" si="2"/>
        <v/>
      </c>
      <c r="I176" s="39"/>
      <c r="J176" s="77" t="b">
        <v>0</v>
      </c>
      <c r="K176" s="78" t="b">
        <v>0</v>
      </c>
      <c r="L176" s="73"/>
      <c r="M176" s="38" t="str">
        <f>TRIM(IFERROR(_xlfn.LET(_xlpm.desc,_xlfn.XLOOKUP(E176,'Export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76" s="39" t="str">
        <f>IFERROR(_xlfn.LET(_xlpm.desc,_xlfn.XLOOKUP(E176,'Export file'!I:I,'Export file'!H:H,""),_xlpm.startLabel,"Account Number ",_xlpm.startPos,SEARCH(_xlpm.startLabel,_xlpm.desc)+LEN(_xlpm.startLabel),MID(_xlpm.desc,_xlpm.startPos,8)),"-")</f>
        <v>-</v>
      </c>
      <c r="O176" s="39" t="str">
        <f>IFERROR(_xlfn.LET(_xlpm.desc,_xlfn.XLOOKUP(E176,'Export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76" s="70" t="str">
        <f>IFERROR(_xlfn.LET(_xlpm.desc,_xlfn.XLOOKUP(E176,'Export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76" s="40" t="str">
        <f>IFERROR(_xlfn.LET(_xlpm.desc,_xlfn.XLOOKUP(E176,'Export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76" s="39" t="str">
        <f>IFERROR(_xlfn.LET(_xlpm.desc,_xlfn.XLOOKUP(E176,'Export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76" s="45" t="str">
        <f>IFERROR(_xlfn.LET(_xlpm.desc,_xlfn.XLOOKUP(E176,'Export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76" s="38" t="str">
        <f>IFERROR(_xlfn.LET(         _xlpm.desc, _xlfn.XLOOKUP(E176,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76" s="39" t="str">
        <f>IFERROR(_xlfn.LET(_xlpm.desc,_xlfn.XLOOKUP(E176,'Export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76" s="42" t="str">
        <f>IFERROR(_xlfn.LET(_xlpm.desc,_xlfn.XLOOKUP(E176,'Export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76" s="50" t="str">
        <f>IFERROR(_xlfn.LET(_xlpm.desc,_xlfn.XLOOKUP(E176,'Export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76" t="str">
        <f ca="1">IF(E176="","",TODAY()-DATEVALUE(LEFT(_xlfn.XLOOKUP(E176,'Export file'!$I:$I,'Export file'!$F:$F,""),10)))</f>
        <v/>
      </c>
    </row>
    <row r="177" spans="2:24" ht="21.95" customHeight="1" x14ac:dyDescent="0.2">
      <c r="B177" s="60"/>
      <c r="C177" s="105"/>
      <c r="D177" s="38"/>
      <c r="E177" s="39"/>
      <c r="F177" s="39"/>
      <c r="G177" s="63"/>
      <c r="H177" s="39" t="str">
        <f t="shared" si="2"/>
        <v/>
      </c>
      <c r="I177" s="39"/>
      <c r="J177" s="77" t="b">
        <v>0</v>
      </c>
      <c r="K177" s="78" t="b">
        <v>0</v>
      </c>
      <c r="L177" s="73"/>
      <c r="M177" s="38" t="str">
        <f>TRIM(IFERROR(_xlfn.LET(_xlpm.desc,_xlfn.XLOOKUP(E177,'Export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77" s="39" t="str">
        <f>IFERROR(_xlfn.LET(_xlpm.desc,_xlfn.XLOOKUP(E177,'Export file'!I:I,'Export file'!H:H,""),_xlpm.startLabel,"Account Number ",_xlpm.startPos,SEARCH(_xlpm.startLabel,_xlpm.desc)+LEN(_xlpm.startLabel),MID(_xlpm.desc,_xlpm.startPos,8)),"-")</f>
        <v>-</v>
      </c>
      <c r="O177" s="39" t="str">
        <f>IFERROR(_xlfn.LET(_xlpm.desc,_xlfn.XLOOKUP(E177,'Export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77" s="70" t="str">
        <f>IFERROR(_xlfn.LET(_xlpm.desc,_xlfn.XLOOKUP(E177,'Export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77" s="40" t="str">
        <f>IFERROR(_xlfn.LET(_xlpm.desc,_xlfn.XLOOKUP(E177,'Export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77" s="39" t="str">
        <f>IFERROR(_xlfn.LET(_xlpm.desc,_xlfn.XLOOKUP(E177,'Export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77" s="45" t="str">
        <f>IFERROR(_xlfn.LET(_xlpm.desc,_xlfn.XLOOKUP(E177,'Export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77" s="38" t="str">
        <f>IFERROR(_xlfn.LET(         _xlpm.desc, _xlfn.XLOOKUP(E177,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77" s="39" t="str">
        <f>IFERROR(_xlfn.LET(_xlpm.desc,_xlfn.XLOOKUP(E177,'Export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77" s="42" t="str">
        <f>IFERROR(_xlfn.LET(_xlpm.desc,_xlfn.XLOOKUP(E177,'Export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77" s="50" t="str">
        <f>IFERROR(_xlfn.LET(_xlpm.desc,_xlfn.XLOOKUP(E177,'Export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77" t="str">
        <f ca="1">IF(E177="","",TODAY()-DATEVALUE(LEFT(_xlfn.XLOOKUP(E177,'Export file'!$I:$I,'Export file'!$F:$F,""),10)))</f>
        <v/>
      </c>
    </row>
    <row r="178" spans="2:24" ht="21.95" customHeight="1" x14ac:dyDescent="0.2">
      <c r="B178" s="60"/>
      <c r="C178" s="105"/>
      <c r="D178" s="38"/>
      <c r="E178" s="39"/>
      <c r="F178" s="39"/>
      <c r="G178" s="63"/>
      <c r="H178" s="39" t="str">
        <f t="shared" si="2"/>
        <v/>
      </c>
      <c r="I178" s="39"/>
      <c r="J178" s="77" t="b">
        <v>0</v>
      </c>
      <c r="K178" s="78" t="b">
        <v>0</v>
      </c>
      <c r="L178" s="73"/>
      <c r="M178" s="38" t="str">
        <f>TRIM(IFERROR(_xlfn.LET(_xlpm.desc,_xlfn.XLOOKUP(E178,'Export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78" s="39" t="str">
        <f>IFERROR(_xlfn.LET(_xlpm.desc,_xlfn.XLOOKUP(E178,'Export file'!I:I,'Export file'!H:H,""),_xlpm.startLabel,"Account Number ",_xlpm.startPos,SEARCH(_xlpm.startLabel,_xlpm.desc)+LEN(_xlpm.startLabel),MID(_xlpm.desc,_xlpm.startPos,8)),"-")</f>
        <v>-</v>
      </c>
      <c r="O178" s="39" t="str">
        <f>IFERROR(_xlfn.LET(_xlpm.desc,_xlfn.XLOOKUP(E178,'Export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78" s="70" t="str">
        <f>IFERROR(_xlfn.LET(_xlpm.desc,_xlfn.XLOOKUP(E178,'Export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78" s="40" t="str">
        <f>IFERROR(_xlfn.LET(_xlpm.desc,_xlfn.XLOOKUP(E178,'Export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78" s="39" t="str">
        <f>IFERROR(_xlfn.LET(_xlpm.desc,_xlfn.XLOOKUP(E178,'Export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78" s="45" t="str">
        <f>IFERROR(_xlfn.LET(_xlpm.desc,_xlfn.XLOOKUP(E178,'Export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78" s="38" t="str">
        <f>IFERROR(_xlfn.LET(         _xlpm.desc, _xlfn.XLOOKUP(E178,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78" s="39" t="str">
        <f>IFERROR(_xlfn.LET(_xlpm.desc,_xlfn.XLOOKUP(E178,'Export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78" s="42" t="str">
        <f>IFERROR(_xlfn.LET(_xlpm.desc,_xlfn.XLOOKUP(E178,'Export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78" s="50" t="str">
        <f>IFERROR(_xlfn.LET(_xlpm.desc,_xlfn.XLOOKUP(E178,'Export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78" t="str">
        <f ca="1">IF(E178="","",TODAY()-DATEVALUE(LEFT(_xlfn.XLOOKUP(E178,'Export file'!$I:$I,'Export file'!$F:$F,""),10)))</f>
        <v/>
      </c>
    </row>
    <row r="179" spans="2:24" ht="21.95" customHeight="1" x14ac:dyDescent="0.2">
      <c r="B179" s="60"/>
      <c r="C179" s="105"/>
      <c r="D179" s="38"/>
      <c r="E179" s="39"/>
      <c r="F179" s="39"/>
      <c r="G179" s="63"/>
      <c r="H179" s="39" t="str">
        <f t="shared" si="2"/>
        <v/>
      </c>
      <c r="I179" s="39"/>
      <c r="J179" s="77" t="b">
        <v>0</v>
      </c>
      <c r="K179" s="78" t="b">
        <v>0</v>
      </c>
      <c r="L179" s="73"/>
      <c r="M179" s="38" t="str">
        <f>TRIM(IFERROR(_xlfn.LET(_xlpm.desc,_xlfn.XLOOKUP(E179,'Export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79" s="39" t="str">
        <f>IFERROR(_xlfn.LET(_xlpm.desc,_xlfn.XLOOKUP(E179,'Export file'!I:I,'Export file'!H:H,""),_xlpm.startLabel,"Account Number ",_xlpm.startPos,SEARCH(_xlpm.startLabel,_xlpm.desc)+LEN(_xlpm.startLabel),MID(_xlpm.desc,_xlpm.startPos,8)),"-")</f>
        <v>-</v>
      </c>
      <c r="O179" s="39" t="str">
        <f>IFERROR(_xlfn.LET(_xlpm.desc,_xlfn.XLOOKUP(E179,'Export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79" s="70" t="str">
        <f>IFERROR(_xlfn.LET(_xlpm.desc,_xlfn.XLOOKUP(E179,'Export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79" s="40" t="str">
        <f>IFERROR(_xlfn.LET(_xlpm.desc,_xlfn.XLOOKUP(E179,'Export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79" s="39" t="str">
        <f>IFERROR(_xlfn.LET(_xlpm.desc,_xlfn.XLOOKUP(E179,'Export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79" s="45" t="str">
        <f>IFERROR(_xlfn.LET(_xlpm.desc,_xlfn.XLOOKUP(E179,'Export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79" s="38" t="str">
        <f>IFERROR(_xlfn.LET(         _xlpm.desc, _xlfn.XLOOKUP(E179,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79" s="39" t="str">
        <f>IFERROR(_xlfn.LET(_xlpm.desc,_xlfn.XLOOKUP(E179,'Export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79" s="42" t="str">
        <f>IFERROR(_xlfn.LET(_xlpm.desc,_xlfn.XLOOKUP(E179,'Export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79" s="50" t="str">
        <f>IFERROR(_xlfn.LET(_xlpm.desc,_xlfn.XLOOKUP(E179,'Export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79" t="str">
        <f ca="1">IF(E179="","",TODAY()-DATEVALUE(LEFT(_xlfn.XLOOKUP(E179,'Export file'!$I:$I,'Export file'!$F:$F,""),10)))</f>
        <v/>
      </c>
    </row>
    <row r="180" spans="2:24" ht="21.95" customHeight="1" x14ac:dyDescent="0.2">
      <c r="B180" s="60"/>
      <c r="C180" s="105"/>
      <c r="D180" s="38"/>
      <c r="E180" s="39"/>
      <c r="F180" s="39"/>
      <c r="G180" s="63"/>
      <c r="H180" s="39" t="str">
        <f t="shared" si="2"/>
        <v/>
      </c>
      <c r="I180" s="39"/>
      <c r="J180" s="77" t="b">
        <v>0</v>
      </c>
      <c r="K180" s="78" t="b">
        <v>0</v>
      </c>
      <c r="L180" s="73"/>
      <c r="M180" s="38" t="str">
        <f>TRIM(IFERROR(_xlfn.LET(_xlpm.desc,_xlfn.XLOOKUP(E180,'Export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80" s="39" t="str">
        <f>IFERROR(_xlfn.LET(_xlpm.desc,_xlfn.XLOOKUP(E180,'Export file'!I:I,'Export file'!H:H,""),_xlpm.startLabel,"Account Number ",_xlpm.startPos,SEARCH(_xlpm.startLabel,_xlpm.desc)+LEN(_xlpm.startLabel),MID(_xlpm.desc,_xlpm.startPos,8)),"-")</f>
        <v>-</v>
      </c>
      <c r="O180" s="39" t="str">
        <f>IFERROR(_xlfn.LET(_xlpm.desc,_xlfn.XLOOKUP(E180,'Export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80" s="70" t="str">
        <f>IFERROR(_xlfn.LET(_xlpm.desc,_xlfn.XLOOKUP(E180,'Export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80" s="40" t="str">
        <f>IFERROR(_xlfn.LET(_xlpm.desc,_xlfn.XLOOKUP(E180,'Export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80" s="39" t="str">
        <f>IFERROR(_xlfn.LET(_xlpm.desc,_xlfn.XLOOKUP(E180,'Export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80" s="45" t="str">
        <f>IFERROR(_xlfn.LET(_xlpm.desc,_xlfn.XLOOKUP(E180,'Export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80" s="38" t="str">
        <f>IFERROR(_xlfn.LET(         _xlpm.desc, _xlfn.XLOOKUP(E180,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80" s="39" t="str">
        <f>IFERROR(_xlfn.LET(_xlpm.desc,_xlfn.XLOOKUP(E180,'Export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80" s="42" t="str">
        <f>IFERROR(_xlfn.LET(_xlpm.desc,_xlfn.XLOOKUP(E180,'Export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80" s="50" t="str">
        <f>IFERROR(_xlfn.LET(_xlpm.desc,_xlfn.XLOOKUP(E180,'Export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80" t="str">
        <f ca="1">IF(E180="","",TODAY()-DATEVALUE(LEFT(_xlfn.XLOOKUP(E180,'Export file'!$I:$I,'Export file'!$F:$F,""),10)))</f>
        <v/>
      </c>
    </row>
    <row r="181" spans="2:24" ht="21.95" customHeight="1" x14ac:dyDescent="0.2">
      <c r="B181" s="60"/>
      <c r="C181" s="105"/>
      <c r="D181" s="38"/>
      <c r="E181" s="39"/>
      <c r="F181" s="39"/>
      <c r="G181" s="63"/>
      <c r="H181" s="39" t="str">
        <f t="shared" si="2"/>
        <v/>
      </c>
      <c r="I181" s="39"/>
      <c r="J181" s="77" t="b">
        <v>0</v>
      </c>
      <c r="K181" s="78" t="b">
        <v>0</v>
      </c>
      <c r="L181" s="73"/>
      <c r="M181" s="38" t="str">
        <f>TRIM(IFERROR(_xlfn.LET(_xlpm.desc,_xlfn.XLOOKUP(E181,'Export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81" s="39" t="str">
        <f>IFERROR(_xlfn.LET(_xlpm.desc,_xlfn.XLOOKUP(E181,'Export file'!I:I,'Export file'!H:H,""),_xlpm.startLabel,"Account Number ",_xlpm.startPos,SEARCH(_xlpm.startLabel,_xlpm.desc)+LEN(_xlpm.startLabel),MID(_xlpm.desc,_xlpm.startPos,8)),"-")</f>
        <v>-</v>
      </c>
      <c r="O181" s="39" t="str">
        <f>IFERROR(_xlfn.LET(_xlpm.desc,_xlfn.XLOOKUP(E181,'Export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81" s="70" t="str">
        <f>IFERROR(_xlfn.LET(_xlpm.desc,_xlfn.XLOOKUP(E181,'Export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81" s="40" t="str">
        <f>IFERROR(_xlfn.LET(_xlpm.desc,_xlfn.XLOOKUP(E181,'Export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81" s="39" t="str">
        <f>IFERROR(_xlfn.LET(_xlpm.desc,_xlfn.XLOOKUP(E181,'Export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81" s="45" t="str">
        <f>IFERROR(_xlfn.LET(_xlpm.desc,_xlfn.XLOOKUP(E181,'Export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81" s="38" t="str">
        <f>IFERROR(_xlfn.LET(         _xlpm.desc, _xlfn.XLOOKUP(E181,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81" s="39" t="str">
        <f>IFERROR(_xlfn.LET(_xlpm.desc,_xlfn.XLOOKUP(E181,'Export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81" s="42" t="str">
        <f>IFERROR(_xlfn.LET(_xlpm.desc,_xlfn.XLOOKUP(E181,'Export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81" s="50" t="str">
        <f>IFERROR(_xlfn.LET(_xlpm.desc,_xlfn.XLOOKUP(E181,'Export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81" t="str">
        <f ca="1">IF(E181="","",TODAY()-DATEVALUE(LEFT(_xlfn.XLOOKUP(E181,'Export file'!$I:$I,'Export file'!$F:$F,""),10)))</f>
        <v/>
      </c>
    </row>
    <row r="182" spans="2:24" ht="21.95" customHeight="1" x14ac:dyDescent="0.2">
      <c r="B182" s="60"/>
      <c r="C182" s="105"/>
      <c r="D182" s="38"/>
      <c r="E182" s="39"/>
      <c r="F182" s="39"/>
      <c r="G182" s="63"/>
      <c r="H182" s="39" t="str">
        <f t="shared" si="2"/>
        <v/>
      </c>
      <c r="I182" s="39"/>
      <c r="J182" s="77" t="b">
        <v>0</v>
      </c>
      <c r="K182" s="78" t="b">
        <v>0</v>
      </c>
      <c r="L182" s="73"/>
      <c r="M182" s="38" t="str">
        <f>TRIM(IFERROR(_xlfn.LET(_xlpm.desc,_xlfn.XLOOKUP(E182,'Export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82" s="39" t="str">
        <f>IFERROR(_xlfn.LET(_xlpm.desc,_xlfn.XLOOKUP(E182,'Export file'!I:I,'Export file'!H:H,""),_xlpm.startLabel,"Account Number ",_xlpm.startPos,SEARCH(_xlpm.startLabel,_xlpm.desc)+LEN(_xlpm.startLabel),MID(_xlpm.desc,_xlpm.startPos,8)),"-")</f>
        <v>-</v>
      </c>
      <c r="O182" s="39" t="str">
        <f>IFERROR(_xlfn.LET(_xlpm.desc,_xlfn.XLOOKUP(E182,'Export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82" s="70" t="str">
        <f>IFERROR(_xlfn.LET(_xlpm.desc,_xlfn.XLOOKUP(E182,'Export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82" s="40" t="str">
        <f>IFERROR(_xlfn.LET(_xlpm.desc,_xlfn.XLOOKUP(E182,'Export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82" s="39" t="str">
        <f>IFERROR(_xlfn.LET(_xlpm.desc,_xlfn.XLOOKUP(E182,'Export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82" s="45" t="str">
        <f>IFERROR(_xlfn.LET(_xlpm.desc,_xlfn.XLOOKUP(E182,'Export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82" s="38" t="str">
        <f>IFERROR(_xlfn.LET(         _xlpm.desc, _xlfn.XLOOKUP(E182,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82" s="39" t="str">
        <f>IFERROR(_xlfn.LET(_xlpm.desc,_xlfn.XLOOKUP(E182,'Export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82" s="42" t="str">
        <f>IFERROR(_xlfn.LET(_xlpm.desc,_xlfn.XLOOKUP(E182,'Export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82" s="50" t="str">
        <f>IFERROR(_xlfn.LET(_xlpm.desc,_xlfn.XLOOKUP(E182,'Export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82" t="str">
        <f ca="1">IF(E182="","",TODAY()-DATEVALUE(LEFT(_xlfn.XLOOKUP(E182,'Export file'!$I:$I,'Export file'!$F:$F,""),10)))</f>
        <v/>
      </c>
    </row>
    <row r="183" spans="2:24" ht="21.95" customHeight="1" x14ac:dyDescent="0.2">
      <c r="B183" s="60"/>
      <c r="C183" s="105"/>
      <c r="D183" s="38"/>
      <c r="E183" s="39"/>
      <c r="F183" s="39"/>
      <c r="G183" s="63"/>
      <c r="H183" s="39" t="str">
        <f t="shared" si="2"/>
        <v/>
      </c>
      <c r="I183" s="39"/>
      <c r="J183" s="77" t="b">
        <v>0</v>
      </c>
      <c r="K183" s="78" t="b">
        <v>0</v>
      </c>
      <c r="L183" s="73"/>
      <c r="M183" s="38" t="str">
        <f>TRIM(IFERROR(_xlfn.LET(_xlpm.desc,_xlfn.XLOOKUP(E183,'Export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83" s="39" t="str">
        <f>IFERROR(_xlfn.LET(_xlpm.desc,_xlfn.XLOOKUP(E183,'Export file'!I:I,'Export file'!H:H,""),_xlpm.startLabel,"Account Number ",_xlpm.startPos,SEARCH(_xlpm.startLabel,_xlpm.desc)+LEN(_xlpm.startLabel),MID(_xlpm.desc,_xlpm.startPos,8)),"-")</f>
        <v>-</v>
      </c>
      <c r="O183" s="39" t="str">
        <f>IFERROR(_xlfn.LET(_xlpm.desc,_xlfn.XLOOKUP(E183,'Export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83" s="70" t="str">
        <f>IFERROR(_xlfn.LET(_xlpm.desc,_xlfn.XLOOKUP(E183,'Export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83" s="40" t="str">
        <f>IFERROR(_xlfn.LET(_xlpm.desc,_xlfn.XLOOKUP(E183,'Export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83" s="39" t="str">
        <f>IFERROR(_xlfn.LET(_xlpm.desc,_xlfn.XLOOKUP(E183,'Export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83" s="45" t="str">
        <f>IFERROR(_xlfn.LET(_xlpm.desc,_xlfn.XLOOKUP(E183,'Export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83" s="38" t="str">
        <f>IFERROR(_xlfn.LET(         _xlpm.desc, _xlfn.XLOOKUP(E183,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83" s="39" t="str">
        <f>IFERROR(_xlfn.LET(_xlpm.desc,_xlfn.XLOOKUP(E183,'Export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83" s="42" t="str">
        <f>IFERROR(_xlfn.LET(_xlpm.desc,_xlfn.XLOOKUP(E183,'Export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83" s="50" t="str">
        <f>IFERROR(_xlfn.LET(_xlpm.desc,_xlfn.XLOOKUP(E183,'Export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83" t="str">
        <f ca="1">IF(E183="","",TODAY()-DATEVALUE(LEFT(_xlfn.XLOOKUP(E183,'Export file'!$I:$I,'Export file'!$F:$F,""),10)))</f>
        <v/>
      </c>
    </row>
    <row r="184" spans="2:24" ht="21.95" customHeight="1" x14ac:dyDescent="0.2">
      <c r="B184" s="60"/>
      <c r="C184" s="105"/>
      <c r="D184" s="38"/>
      <c r="E184" s="39"/>
      <c r="F184" s="39"/>
      <c r="G184" s="63"/>
      <c r="H184" s="39" t="str">
        <f t="shared" si="2"/>
        <v/>
      </c>
      <c r="I184" s="39"/>
      <c r="J184" s="77" t="b">
        <v>0</v>
      </c>
      <c r="K184" s="78" t="b">
        <v>0</v>
      </c>
      <c r="L184" s="73"/>
      <c r="M184" s="38" t="str">
        <f>TRIM(IFERROR(_xlfn.LET(_xlpm.desc,_xlfn.XLOOKUP(E184,'Export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84" s="39" t="str">
        <f>IFERROR(_xlfn.LET(_xlpm.desc,_xlfn.XLOOKUP(E184,'Export file'!I:I,'Export file'!H:H,""),_xlpm.startLabel,"Account Number ",_xlpm.startPos,SEARCH(_xlpm.startLabel,_xlpm.desc)+LEN(_xlpm.startLabel),MID(_xlpm.desc,_xlpm.startPos,8)),"-")</f>
        <v>-</v>
      </c>
      <c r="O184" s="39" t="str">
        <f>IFERROR(_xlfn.LET(_xlpm.desc,_xlfn.XLOOKUP(E184,'Export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84" s="70" t="str">
        <f>IFERROR(_xlfn.LET(_xlpm.desc,_xlfn.XLOOKUP(E184,'Export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84" s="40" t="str">
        <f>IFERROR(_xlfn.LET(_xlpm.desc,_xlfn.XLOOKUP(E184,'Export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84" s="39" t="str">
        <f>IFERROR(_xlfn.LET(_xlpm.desc,_xlfn.XLOOKUP(E184,'Export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84" s="45" t="str">
        <f>IFERROR(_xlfn.LET(_xlpm.desc,_xlfn.XLOOKUP(E184,'Export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84" s="38" t="str">
        <f>IFERROR(_xlfn.LET(         _xlpm.desc, _xlfn.XLOOKUP(E184,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84" s="39" t="str">
        <f>IFERROR(_xlfn.LET(_xlpm.desc,_xlfn.XLOOKUP(E184,'Export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84" s="42" t="str">
        <f>IFERROR(_xlfn.LET(_xlpm.desc,_xlfn.XLOOKUP(E184,'Export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84" s="50" t="str">
        <f>IFERROR(_xlfn.LET(_xlpm.desc,_xlfn.XLOOKUP(E184,'Export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84" t="str">
        <f ca="1">IF(E184="","",TODAY()-DATEVALUE(LEFT(_xlfn.XLOOKUP(E184,'Export file'!$I:$I,'Export file'!$F:$F,""),10)))</f>
        <v/>
      </c>
    </row>
    <row r="185" spans="2:24" ht="21.95" customHeight="1" x14ac:dyDescent="0.2">
      <c r="B185" s="60"/>
      <c r="C185" s="105"/>
      <c r="D185" s="38"/>
      <c r="E185" s="39"/>
      <c r="F185" s="39"/>
      <c r="G185" s="63"/>
      <c r="H185" s="39" t="str">
        <f t="shared" si="2"/>
        <v/>
      </c>
      <c r="I185" s="39"/>
      <c r="J185" s="77" t="b">
        <v>0</v>
      </c>
      <c r="K185" s="78" t="b">
        <v>0</v>
      </c>
      <c r="L185" s="73"/>
      <c r="M185" s="38" t="str">
        <f>TRIM(IFERROR(_xlfn.LET(_xlpm.desc,_xlfn.XLOOKUP(E185,'Export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85" s="39" t="str">
        <f>IFERROR(_xlfn.LET(_xlpm.desc,_xlfn.XLOOKUP(E185,'Export file'!I:I,'Export file'!H:H,""),_xlpm.startLabel,"Account Number ",_xlpm.startPos,SEARCH(_xlpm.startLabel,_xlpm.desc)+LEN(_xlpm.startLabel),MID(_xlpm.desc,_xlpm.startPos,8)),"-")</f>
        <v>-</v>
      </c>
      <c r="O185" s="39" t="str">
        <f>IFERROR(_xlfn.LET(_xlpm.desc,_xlfn.XLOOKUP(E185,'Export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85" s="70" t="str">
        <f>IFERROR(_xlfn.LET(_xlpm.desc,_xlfn.XLOOKUP(E185,'Export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85" s="40" t="str">
        <f>IFERROR(_xlfn.LET(_xlpm.desc,_xlfn.XLOOKUP(E185,'Export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85" s="39" t="str">
        <f>IFERROR(_xlfn.LET(_xlpm.desc,_xlfn.XLOOKUP(E185,'Export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85" s="45" t="str">
        <f>IFERROR(_xlfn.LET(_xlpm.desc,_xlfn.XLOOKUP(E185,'Export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85" s="38" t="str">
        <f>IFERROR(_xlfn.LET(         _xlpm.desc, _xlfn.XLOOKUP(E185,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85" s="39" t="str">
        <f>IFERROR(_xlfn.LET(_xlpm.desc,_xlfn.XLOOKUP(E185,'Export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85" s="42" t="str">
        <f>IFERROR(_xlfn.LET(_xlpm.desc,_xlfn.XLOOKUP(E185,'Export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85" s="50" t="str">
        <f>IFERROR(_xlfn.LET(_xlpm.desc,_xlfn.XLOOKUP(E185,'Export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85" t="str">
        <f ca="1">IF(E185="","",TODAY()-DATEVALUE(LEFT(_xlfn.XLOOKUP(E185,'Export file'!$I:$I,'Export file'!$F:$F,""),10)))</f>
        <v/>
      </c>
    </row>
    <row r="186" spans="2:24" ht="21.95" customHeight="1" x14ac:dyDescent="0.2">
      <c r="B186" s="60"/>
      <c r="C186" s="105"/>
      <c r="D186" s="38"/>
      <c r="E186" s="39"/>
      <c r="F186" s="39"/>
      <c r="G186" s="63"/>
      <c r="H186" s="39" t="str">
        <f t="shared" si="2"/>
        <v/>
      </c>
      <c r="I186" s="39"/>
      <c r="J186" s="77" t="b">
        <v>0</v>
      </c>
      <c r="K186" s="78" t="b">
        <v>0</v>
      </c>
      <c r="L186" s="73"/>
      <c r="M186" s="38" t="str">
        <f>TRIM(IFERROR(_xlfn.LET(_xlpm.desc,_xlfn.XLOOKUP(E186,'Export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86" s="39" t="str">
        <f>IFERROR(_xlfn.LET(_xlpm.desc,_xlfn.XLOOKUP(E186,'Export file'!I:I,'Export file'!H:H,""),_xlpm.startLabel,"Account Number ",_xlpm.startPos,SEARCH(_xlpm.startLabel,_xlpm.desc)+LEN(_xlpm.startLabel),MID(_xlpm.desc,_xlpm.startPos,8)),"-")</f>
        <v>-</v>
      </c>
      <c r="O186" s="39" t="str">
        <f>IFERROR(_xlfn.LET(_xlpm.desc,_xlfn.XLOOKUP(E186,'Export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86" s="70" t="str">
        <f>IFERROR(_xlfn.LET(_xlpm.desc,_xlfn.XLOOKUP(E186,'Export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86" s="40" t="str">
        <f>IFERROR(_xlfn.LET(_xlpm.desc,_xlfn.XLOOKUP(E186,'Export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86" s="39" t="str">
        <f>IFERROR(_xlfn.LET(_xlpm.desc,_xlfn.XLOOKUP(E186,'Export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86" s="45" t="str">
        <f>IFERROR(_xlfn.LET(_xlpm.desc,_xlfn.XLOOKUP(E186,'Export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86" s="38" t="str">
        <f>IFERROR(_xlfn.LET(         _xlpm.desc, _xlfn.XLOOKUP(E186,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86" s="39" t="str">
        <f>IFERROR(_xlfn.LET(_xlpm.desc,_xlfn.XLOOKUP(E186,'Export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86" s="42" t="str">
        <f>IFERROR(_xlfn.LET(_xlpm.desc,_xlfn.XLOOKUP(E186,'Export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86" s="50" t="str">
        <f>IFERROR(_xlfn.LET(_xlpm.desc,_xlfn.XLOOKUP(E186,'Export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86" t="str">
        <f ca="1">IF(E186="","",TODAY()-DATEVALUE(LEFT(_xlfn.XLOOKUP(E186,'Export file'!$I:$I,'Export file'!$F:$F,""),10)))</f>
        <v/>
      </c>
    </row>
    <row r="187" spans="2:24" ht="21.95" customHeight="1" x14ac:dyDescent="0.2">
      <c r="B187" s="60"/>
      <c r="C187" s="105"/>
      <c r="D187" s="38"/>
      <c r="E187" s="39"/>
      <c r="F187" s="39"/>
      <c r="G187" s="63"/>
      <c r="H187" s="39" t="str">
        <f t="shared" si="2"/>
        <v/>
      </c>
      <c r="I187" s="39"/>
      <c r="J187" s="77" t="b">
        <v>0</v>
      </c>
      <c r="K187" s="78" t="b">
        <v>0</v>
      </c>
      <c r="L187" s="73"/>
      <c r="M187" s="38" t="str">
        <f>TRIM(IFERROR(_xlfn.LET(_xlpm.desc,_xlfn.XLOOKUP(E187,'Export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87" s="39" t="str">
        <f>IFERROR(_xlfn.LET(_xlpm.desc,_xlfn.XLOOKUP(E187,'Export file'!I:I,'Export file'!H:H,""),_xlpm.startLabel,"Account Number ",_xlpm.startPos,SEARCH(_xlpm.startLabel,_xlpm.desc)+LEN(_xlpm.startLabel),MID(_xlpm.desc,_xlpm.startPos,8)),"-")</f>
        <v>-</v>
      </c>
      <c r="O187" s="39" t="str">
        <f>IFERROR(_xlfn.LET(_xlpm.desc,_xlfn.XLOOKUP(E187,'Export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87" s="70" t="str">
        <f>IFERROR(_xlfn.LET(_xlpm.desc,_xlfn.XLOOKUP(E187,'Export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87" s="40" t="str">
        <f>IFERROR(_xlfn.LET(_xlpm.desc,_xlfn.XLOOKUP(E187,'Export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87" s="39" t="str">
        <f>IFERROR(_xlfn.LET(_xlpm.desc,_xlfn.XLOOKUP(E187,'Export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87" s="45" t="str">
        <f>IFERROR(_xlfn.LET(_xlpm.desc,_xlfn.XLOOKUP(E187,'Export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87" s="38" t="str">
        <f>IFERROR(_xlfn.LET(         _xlpm.desc, _xlfn.XLOOKUP(E187,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87" s="39" t="str">
        <f>IFERROR(_xlfn.LET(_xlpm.desc,_xlfn.XLOOKUP(E187,'Export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87" s="42" t="str">
        <f>IFERROR(_xlfn.LET(_xlpm.desc,_xlfn.XLOOKUP(E187,'Export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87" s="50" t="str">
        <f>IFERROR(_xlfn.LET(_xlpm.desc,_xlfn.XLOOKUP(E187,'Export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87" t="str">
        <f ca="1">IF(E187="","",TODAY()-DATEVALUE(LEFT(_xlfn.XLOOKUP(E187,'Export file'!$I:$I,'Export file'!$F:$F,""),10)))</f>
        <v/>
      </c>
    </row>
    <row r="188" spans="2:24" ht="21.95" customHeight="1" x14ac:dyDescent="0.2">
      <c r="B188" s="60"/>
      <c r="C188" s="105"/>
      <c r="D188" s="38"/>
      <c r="E188" s="39"/>
      <c r="F188" s="39"/>
      <c r="G188" s="63"/>
      <c r="H188" s="39" t="str">
        <f t="shared" si="2"/>
        <v/>
      </c>
      <c r="I188" s="39"/>
      <c r="J188" s="77" t="b">
        <v>0</v>
      </c>
      <c r="K188" s="78" t="b">
        <v>0</v>
      </c>
      <c r="L188" s="73"/>
      <c r="M188" s="38" t="str">
        <f>TRIM(IFERROR(_xlfn.LET(_xlpm.desc,_xlfn.XLOOKUP(E188,'Export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88" s="39" t="str">
        <f>IFERROR(_xlfn.LET(_xlpm.desc,_xlfn.XLOOKUP(E188,'Export file'!I:I,'Export file'!H:H,""),_xlpm.startLabel,"Account Number ",_xlpm.startPos,SEARCH(_xlpm.startLabel,_xlpm.desc)+LEN(_xlpm.startLabel),MID(_xlpm.desc,_xlpm.startPos,8)),"-")</f>
        <v>-</v>
      </c>
      <c r="O188" s="39" t="str">
        <f>IFERROR(_xlfn.LET(_xlpm.desc,_xlfn.XLOOKUP(E188,'Export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88" s="70" t="str">
        <f>IFERROR(_xlfn.LET(_xlpm.desc,_xlfn.XLOOKUP(E188,'Export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88" s="40" t="str">
        <f>IFERROR(_xlfn.LET(_xlpm.desc,_xlfn.XLOOKUP(E188,'Export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88" s="39" t="str">
        <f>IFERROR(_xlfn.LET(_xlpm.desc,_xlfn.XLOOKUP(E188,'Export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88" s="45" t="str">
        <f>IFERROR(_xlfn.LET(_xlpm.desc,_xlfn.XLOOKUP(E188,'Export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88" s="38" t="str">
        <f>IFERROR(_xlfn.LET(         _xlpm.desc, _xlfn.XLOOKUP(E188,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88" s="39" t="str">
        <f>IFERROR(_xlfn.LET(_xlpm.desc,_xlfn.XLOOKUP(E188,'Export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88" s="42" t="str">
        <f>IFERROR(_xlfn.LET(_xlpm.desc,_xlfn.XLOOKUP(E188,'Export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88" s="50" t="str">
        <f>IFERROR(_xlfn.LET(_xlpm.desc,_xlfn.XLOOKUP(E188,'Export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88" t="str">
        <f ca="1">IF(E188="","",TODAY()-DATEVALUE(LEFT(_xlfn.XLOOKUP(E188,'Export file'!$I:$I,'Export file'!$F:$F,""),10)))</f>
        <v/>
      </c>
    </row>
    <row r="189" spans="2:24" ht="21.95" customHeight="1" x14ac:dyDescent="0.2">
      <c r="B189" s="60"/>
      <c r="C189" s="105"/>
      <c r="D189" s="38"/>
      <c r="E189" s="39"/>
      <c r="F189" s="39"/>
      <c r="G189" s="63"/>
      <c r="H189" s="39" t="str">
        <f t="shared" si="2"/>
        <v/>
      </c>
      <c r="I189" s="39"/>
      <c r="J189" s="77" t="b">
        <v>0</v>
      </c>
      <c r="K189" s="78" t="b">
        <v>0</v>
      </c>
      <c r="L189" s="73"/>
      <c r="M189" s="38" t="str">
        <f>TRIM(IFERROR(_xlfn.LET(_xlpm.desc,_xlfn.XLOOKUP(E189,'Export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89" s="39" t="str">
        <f>IFERROR(_xlfn.LET(_xlpm.desc,_xlfn.XLOOKUP(E189,'Export file'!I:I,'Export file'!H:H,""),_xlpm.startLabel,"Account Number ",_xlpm.startPos,SEARCH(_xlpm.startLabel,_xlpm.desc)+LEN(_xlpm.startLabel),MID(_xlpm.desc,_xlpm.startPos,8)),"-")</f>
        <v>-</v>
      </c>
      <c r="O189" s="39" t="str">
        <f>IFERROR(_xlfn.LET(_xlpm.desc,_xlfn.XLOOKUP(E189,'Export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89" s="70" t="str">
        <f>IFERROR(_xlfn.LET(_xlpm.desc,_xlfn.XLOOKUP(E189,'Export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89" s="40" t="str">
        <f>IFERROR(_xlfn.LET(_xlpm.desc,_xlfn.XLOOKUP(E189,'Export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89" s="39" t="str">
        <f>IFERROR(_xlfn.LET(_xlpm.desc,_xlfn.XLOOKUP(E189,'Export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89" s="45" t="str">
        <f>IFERROR(_xlfn.LET(_xlpm.desc,_xlfn.XLOOKUP(E189,'Export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89" s="38" t="str">
        <f>IFERROR(_xlfn.LET(         _xlpm.desc, _xlfn.XLOOKUP(E189,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89" s="39" t="str">
        <f>IFERROR(_xlfn.LET(_xlpm.desc,_xlfn.XLOOKUP(E189,'Export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89" s="42" t="str">
        <f>IFERROR(_xlfn.LET(_xlpm.desc,_xlfn.XLOOKUP(E189,'Export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89" s="50" t="str">
        <f>IFERROR(_xlfn.LET(_xlpm.desc,_xlfn.XLOOKUP(E189,'Export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89" t="str">
        <f ca="1">IF(E189="","",TODAY()-DATEVALUE(LEFT(_xlfn.XLOOKUP(E189,'Export file'!$I:$I,'Export file'!$F:$F,""),10)))</f>
        <v/>
      </c>
    </row>
    <row r="190" spans="2:24" ht="21.95" customHeight="1" x14ac:dyDescent="0.2">
      <c r="B190" s="60"/>
      <c r="C190" s="105"/>
      <c r="D190" s="38"/>
      <c r="E190" s="39"/>
      <c r="F190" s="39"/>
      <c r="G190" s="63"/>
      <c r="H190" s="39" t="str">
        <f t="shared" si="2"/>
        <v/>
      </c>
      <c r="I190" s="39"/>
      <c r="J190" s="77" t="b">
        <v>0</v>
      </c>
      <c r="K190" s="78" t="b">
        <v>0</v>
      </c>
      <c r="L190" s="73"/>
      <c r="M190" s="38" t="str">
        <f>TRIM(IFERROR(_xlfn.LET(_xlpm.desc,_xlfn.XLOOKUP(E190,'Export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90" s="39" t="str">
        <f>IFERROR(_xlfn.LET(_xlpm.desc,_xlfn.XLOOKUP(E190,'Export file'!I:I,'Export file'!H:H,""),_xlpm.startLabel,"Account Number ",_xlpm.startPos,SEARCH(_xlpm.startLabel,_xlpm.desc)+LEN(_xlpm.startLabel),MID(_xlpm.desc,_xlpm.startPos,8)),"-")</f>
        <v>-</v>
      </c>
      <c r="O190" s="39" t="str">
        <f>IFERROR(_xlfn.LET(_xlpm.desc,_xlfn.XLOOKUP(E190,'Export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90" s="70" t="str">
        <f>IFERROR(_xlfn.LET(_xlpm.desc,_xlfn.XLOOKUP(E190,'Export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90" s="40" t="str">
        <f>IFERROR(_xlfn.LET(_xlpm.desc,_xlfn.XLOOKUP(E190,'Export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90" s="39" t="str">
        <f>IFERROR(_xlfn.LET(_xlpm.desc,_xlfn.XLOOKUP(E190,'Export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90" s="45" t="str">
        <f>IFERROR(_xlfn.LET(_xlpm.desc,_xlfn.XLOOKUP(E190,'Export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90" s="38" t="str">
        <f>IFERROR(_xlfn.LET(         _xlpm.desc, _xlfn.XLOOKUP(E190,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90" s="39" t="str">
        <f>IFERROR(_xlfn.LET(_xlpm.desc,_xlfn.XLOOKUP(E190,'Export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90" s="42" t="str">
        <f>IFERROR(_xlfn.LET(_xlpm.desc,_xlfn.XLOOKUP(E190,'Export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90" s="50" t="str">
        <f>IFERROR(_xlfn.LET(_xlpm.desc,_xlfn.XLOOKUP(E190,'Export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90" t="str">
        <f ca="1">IF(E190="","",TODAY()-DATEVALUE(LEFT(_xlfn.XLOOKUP(E190,'Export file'!$I:$I,'Export file'!$F:$F,""),10)))</f>
        <v/>
      </c>
    </row>
    <row r="191" spans="2:24" ht="21.95" customHeight="1" x14ac:dyDescent="0.2">
      <c r="B191" s="60"/>
      <c r="C191" s="105"/>
      <c r="D191" s="38"/>
      <c r="E191" s="39"/>
      <c r="F191" s="39"/>
      <c r="G191" s="63"/>
      <c r="H191" s="39" t="str">
        <f t="shared" si="2"/>
        <v/>
      </c>
      <c r="I191" s="39"/>
      <c r="J191" s="77" t="b">
        <v>0</v>
      </c>
      <c r="K191" s="78" t="b">
        <v>0</v>
      </c>
      <c r="L191" s="73"/>
      <c r="M191" s="38" t="str">
        <f>TRIM(IFERROR(_xlfn.LET(_xlpm.desc,_xlfn.XLOOKUP(E191,'Export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91" s="39" t="str">
        <f>IFERROR(_xlfn.LET(_xlpm.desc,_xlfn.XLOOKUP(E191,'Export file'!I:I,'Export file'!H:H,""),_xlpm.startLabel,"Account Number ",_xlpm.startPos,SEARCH(_xlpm.startLabel,_xlpm.desc)+LEN(_xlpm.startLabel),MID(_xlpm.desc,_xlpm.startPos,8)),"-")</f>
        <v>-</v>
      </c>
      <c r="O191" s="39" t="str">
        <f>IFERROR(_xlfn.LET(_xlpm.desc,_xlfn.XLOOKUP(E191,'Export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91" s="70" t="str">
        <f>IFERROR(_xlfn.LET(_xlpm.desc,_xlfn.XLOOKUP(E191,'Export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91" s="40" t="str">
        <f>IFERROR(_xlfn.LET(_xlpm.desc,_xlfn.XLOOKUP(E191,'Export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91" s="39" t="str">
        <f>IFERROR(_xlfn.LET(_xlpm.desc,_xlfn.XLOOKUP(E191,'Export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91" s="45" t="str">
        <f>IFERROR(_xlfn.LET(_xlpm.desc,_xlfn.XLOOKUP(E191,'Export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91" s="38" t="str">
        <f>IFERROR(_xlfn.LET(         _xlpm.desc, _xlfn.XLOOKUP(E191,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91" s="39" t="str">
        <f>IFERROR(_xlfn.LET(_xlpm.desc,_xlfn.XLOOKUP(E191,'Export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91" s="42" t="str">
        <f>IFERROR(_xlfn.LET(_xlpm.desc,_xlfn.XLOOKUP(E191,'Export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91" s="50" t="str">
        <f>IFERROR(_xlfn.LET(_xlpm.desc,_xlfn.XLOOKUP(E191,'Export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91" t="str">
        <f ca="1">IF(E191="","",TODAY()-DATEVALUE(LEFT(_xlfn.XLOOKUP(E191,'Export file'!$I:$I,'Export file'!$F:$F,""),10)))</f>
        <v/>
      </c>
    </row>
    <row r="192" spans="2:24" ht="21.95" customHeight="1" x14ac:dyDescent="0.2">
      <c r="B192" s="60"/>
      <c r="C192" s="105"/>
      <c r="D192" s="38"/>
      <c r="E192" s="39"/>
      <c r="F192" s="39"/>
      <c r="G192" s="63"/>
      <c r="H192" s="39" t="str">
        <f t="shared" si="2"/>
        <v/>
      </c>
      <c r="I192" s="39"/>
      <c r="J192" s="77" t="b">
        <v>0</v>
      </c>
      <c r="K192" s="78" t="b">
        <v>0</v>
      </c>
      <c r="L192" s="73"/>
      <c r="M192" s="38" t="str">
        <f>TRIM(IFERROR(_xlfn.LET(_xlpm.desc,_xlfn.XLOOKUP(E192,'Export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92" s="39" t="str">
        <f>IFERROR(_xlfn.LET(_xlpm.desc,_xlfn.XLOOKUP(E192,'Export file'!I:I,'Export file'!H:H,""),_xlpm.startLabel,"Account Number ",_xlpm.startPos,SEARCH(_xlpm.startLabel,_xlpm.desc)+LEN(_xlpm.startLabel),MID(_xlpm.desc,_xlpm.startPos,8)),"-")</f>
        <v>-</v>
      </c>
      <c r="O192" s="39" t="str">
        <f>IFERROR(_xlfn.LET(_xlpm.desc,_xlfn.XLOOKUP(E192,'Export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92" s="70" t="str">
        <f>IFERROR(_xlfn.LET(_xlpm.desc,_xlfn.XLOOKUP(E192,'Export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92" s="40" t="str">
        <f>IFERROR(_xlfn.LET(_xlpm.desc,_xlfn.XLOOKUP(E192,'Export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92" s="39" t="str">
        <f>IFERROR(_xlfn.LET(_xlpm.desc,_xlfn.XLOOKUP(E192,'Export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92" s="45" t="str">
        <f>IFERROR(_xlfn.LET(_xlpm.desc,_xlfn.XLOOKUP(E192,'Export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92" s="38" t="str">
        <f>IFERROR(_xlfn.LET(         _xlpm.desc, _xlfn.XLOOKUP(E192,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92" s="39" t="str">
        <f>IFERROR(_xlfn.LET(_xlpm.desc,_xlfn.XLOOKUP(E192,'Export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92" s="42" t="str">
        <f>IFERROR(_xlfn.LET(_xlpm.desc,_xlfn.XLOOKUP(E192,'Export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92" s="50" t="str">
        <f>IFERROR(_xlfn.LET(_xlpm.desc,_xlfn.XLOOKUP(E192,'Export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92" t="str">
        <f ca="1">IF(E192="","",TODAY()-DATEVALUE(LEFT(_xlfn.XLOOKUP(E192,'Export file'!$I:$I,'Export file'!$F:$F,""),10)))</f>
        <v/>
      </c>
    </row>
    <row r="193" spans="2:24" ht="21.95" customHeight="1" x14ac:dyDescent="0.2">
      <c r="B193" s="60"/>
      <c r="C193" s="105"/>
      <c r="D193" s="38"/>
      <c r="E193" s="39"/>
      <c r="F193" s="39"/>
      <c r="G193" s="63"/>
      <c r="H193" s="39" t="str">
        <f t="shared" si="2"/>
        <v/>
      </c>
      <c r="I193" s="39"/>
      <c r="J193" s="77" t="b">
        <v>0</v>
      </c>
      <c r="K193" s="78" t="b">
        <v>0</v>
      </c>
      <c r="L193" s="73"/>
      <c r="M193" s="38" t="str">
        <f>TRIM(IFERROR(_xlfn.LET(_xlpm.desc,_xlfn.XLOOKUP(E193,'Export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93" s="39" t="str">
        <f>IFERROR(_xlfn.LET(_xlpm.desc,_xlfn.XLOOKUP(E193,'Export file'!I:I,'Export file'!H:H,""),_xlpm.startLabel,"Account Number ",_xlpm.startPos,SEARCH(_xlpm.startLabel,_xlpm.desc)+LEN(_xlpm.startLabel),MID(_xlpm.desc,_xlpm.startPos,8)),"-")</f>
        <v>-</v>
      </c>
      <c r="O193" s="39" t="str">
        <f>IFERROR(_xlfn.LET(_xlpm.desc,_xlfn.XLOOKUP(E193,'Export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93" s="70" t="str">
        <f>IFERROR(_xlfn.LET(_xlpm.desc,_xlfn.XLOOKUP(E193,'Export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93" s="40" t="str">
        <f>IFERROR(_xlfn.LET(_xlpm.desc,_xlfn.XLOOKUP(E193,'Export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93" s="39" t="str">
        <f>IFERROR(_xlfn.LET(_xlpm.desc,_xlfn.XLOOKUP(E193,'Export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93" s="45" t="str">
        <f>IFERROR(_xlfn.LET(_xlpm.desc,_xlfn.XLOOKUP(E193,'Export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93" s="38" t="str">
        <f>IFERROR(_xlfn.LET(         _xlpm.desc, _xlfn.XLOOKUP(E193,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93" s="39" t="str">
        <f>IFERROR(_xlfn.LET(_xlpm.desc,_xlfn.XLOOKUP(E193,'Export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93" s="42" t="str">
        <f>IFERROR(_xlfn.LET(_xlpm.desc,_xlfn.XLOOKUP(E193,'Export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93" s="50" t="str">
        <f>IFERROR(_xlfn.LET(_xlpm.desc,_xlfn.XLOOKUP(E193,'Export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93" t="str">
        <f ca="1">IF(E193="","",TODAY()-DATEVALUE(LEFT(_xlfn.XLOOKUP(E193,'Export file'!$I:$I,'Export file'!$F:$F,""),10)))</f>
        <v/>
      </c>
    </row>
    <row r="194" spans="2:24" ht="21.95" customHeight="1" x14ac:dyDescent="0.2">
      <c r="B194" s="60"/>
      <c r="C194" s="105"/>
      <c r="D194" s="38"/>
      <c r="E194" s="39"/>
      <c r="F194" s="39"/>
      <c r="G194" s="63"/>
      <c r="H194" s="39" t="str">
        <f t="shared" si="2"/>
        <v/>
      </c>
      <c r="I194" s="39"/>
      <c r="J194" s="77" t="b">
        <v>0</v>
      </c>
      <c r="K194" s="78" t="b">
        <v>0</v>
      </c>
      <c r="L194" s="73"/>
      <c r="M194" s="38" t="str">
        <f>TRIM(IFERROR(_xlfn.LET(_xlpm.desc,_xlfn.XLOOKUP(E194,'Export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94" s="39" t="str">
        <f>IFERROR(_xlfn.LET(_xlpm.desc,_xlfn.XLOOKUP(E194,'Export file'!I:I,'Export file'!H:H,""),_xlpm.startLabel,"Account Number ",_xlpm.startPos,SEARCH(_xlpm.startLabel,_xlpm.desc)+LEN(_xlpm.startLabel),MID(_xlpm.desc,_xlpm.startPos,8)),"-")</f>
        <v>-</v>
      </c>
      <c r="O194" s="39" t="str">
        <f>IFERROR(_xlfn.LET(_xlpm.desc,_xlfn.XLOOKUP(E194,'Export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94" s="70" t="str">
        <f>IFERROR(_xlfn.LET(_xlpm.desc,_xlfn.XLOOKUP(E194,'Export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94" s="40" t="str">
        <f>IFERROR(_xlfn.LET(_xlpm.desc,_xlfn.XLOOKUP(E194,'Export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94" s="39" t="str">
        <f>IFERROR(_xlfn.LET(_xlpm.desc,_xlfn.XLOOKUP(E194,'Export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94" s="45" t="str">
        <f>IFERROR(_xlfn.LET(_xlpm.desc,_xlfn.XLOOKUP(E194,'Export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94" s="38" t="str">
        <f>IFERROR(_xlfn.LET(         _xlpm.desc, _xlfn.XLOOKUP(E194,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94" s="39" t="str">
        <f>IFERROR(_xlfn.LET(_xlpm.desc,_xlfn.XLOOKUP(E194,'Export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94" s="42" t="str">
        <f>IFERROR(_xlfn.LET(_xlpm.desc,_xlfn.XLOOKUP(E194,'Export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94" s="50" t="str">
        <f>IFERROR(_xlfn.LET(_xlpm.desc,_xlfn.XLOOKUP(E194,'Export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94" t="str">
        <f ca="1">IF(E194="","",TODAY()-DATEVALUE(LEFT(_xlfn.XLOOKUP(E194,'Export file'!$I:$I,'Export file'!$F:$F,""),10)))</f>
        <v/>
      </c>
    </row>
    <row r="195" spans="2:24" ht="21.95" customHeight="1" x14ac:dyDescent="0.2">
      <c r="B195" s="60"/>
      <c r="C195" s="105"/>
      <c r="D195" s="38"/>
      <c r="E195" s="39"/>
      <c r="F195" s="39"/>
      <c r="G195" s="63"/>
      <c r="H195" s="39" t="str">
        <f t="shared" si="2"/>
        <v/>
      </c>
      <c r="I195" s="39"/>
      <c r="J195" s="77" t="b">
        <v>0</v>
      </c>
      <c r="K195" s="78" t="b">
        <v>0</v>
      </c>
      <c r="L195" s="73"/>
      <c r="M195" s="38" t="str">
        <f>TRIM(IFERROR(_xlfn.LET(_xlpm.desc,_xlfn.XLOOKUP(E195,'Export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95" s="39" t="str">
        <f>IFERROR(_xlfn.LET(_xlpm.desc,_xlfn.XLOOKUP(E195,'Export file'!I:I,'Export file'!H:H,""),_xlpm.startLabel,"Account Number ",_xlpm.startPos,SEARCH(_xlpm.startLabel,_xlpm.desc)+LEN(_xlpm.startLabel),MID(_xlpm.desc,_xlpm.startPos,8)),"-")</f>
        <v>-</v>
      </c>
      <c r="O195" s="39" t="str">
        <f>IFERROR(_xlfn.LET(_xlpm.desc,_xlfn.XLOOKUP(E195,'Export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95" s="70" t="str">
        <f>IFERROR(_xlfn.LET(_xlpm.desc,_xlfn.XLOOKUP(E195,'Export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95" s="40" t="str">
        <f>IFERROR(_xlfn.LET(_xlpm.desc,_xlfn.XLOOKUP(E195,'Export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95" s="39" t="str">
        <f>IFERROR(_xlfn.LET(_xlpm.desc,_xlfn.XLOOKUP(E195,'Export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95" s="45" t="str">
        <f>IFERROR(_xlfn.LET(_xlpm.desc,_xlfn.XLOOKUP(E195,'Export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95" s="38" t="str">
        <f>IFERROR(_xlfn.LET(         _xlpm.desc, _xlfn.XLOOKUP(E195,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95" s="39" t="str">
        <f>IFERROR(_xlfn.LET(_xlpm.desc,_xlfn.XLOOKUP(E195,'Export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95" s="42" t="str">
        <f>IFERROR(_xlfn.LET(_xlpm.desc,_xlfn.XLOOKUP(E195,'Export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95" s="50" t="str">
        <f>IFERROR(_xlfn.LET(_xlpm.desc,_xlfn.XLOOKUP(E195,'Export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95" t="str">
        <f ca="1">IF(E195="","",TODAY()-DATEVALUE(LEFT(_xlfn.XLOOKUP(E195,'Export file'!$I:$I,'Export file'!$F:$F,""),10)))</f>
        <v/>
      </c>
    </row>
    <row r="196" spans="2:24" ht="21.95" customHeight="1" x14ac:dyDescent="0.2">
      <c r="B196" s="60"/>
      <c r="C196" s="105"/>
      <c r="D196" s="38"/>
      <c r="E196" s="39"/>
      <c r="F196" s="39"/>
      <c r="G196" s="63"/>
      <c r="H196" s="39" t="str">
        <f t="shared" si="2"/>
        <v/>
      </c>
      <c r="I196" s="39"/>
      <c r="J196" s="77" t="b">
        <v>0</v>
      </c>
      <c r="K196" s="78" t="b">
        <v>0</v>
      </c>
      <c r="L196" s="73"/>
      <c r="M196" s="38" t="str">
        <f>TRIM(IFERROR(_xlfn.LET(_xlpm.desc,_xlfn.XLOOKUP(E196,'Export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96" s="39" t="str">
        <f>IFERROR(_xlfn.LET(_xlpm.desc,_xlfn.XLOOKUP(E196,'Export file'!I:I,'Export file'!H:H,""),_xlpm.startLabel,"Account Number ",_xlpm.startPos,SEARCH(_xlpm.startLabel,_xlpm.desc)+LEN(_xlpm.startLabel),MID(_xlpm.desc,_xlpm.startPos,8)),"-")</f>
        <v>-</v>
      </c>
      <c r="O196" s="39" t="str">
        <f>IFERROR(_xlfn.LET(_xlpm.desc,_xlfn.XLOOKUP(E196,'Export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96" s="70" t="str">
        <f>IFERROR(_xlfn.LET(_xlpm.desc,_xlfn.XLOOKUP(E196,'Export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96" s="40" t="str">
        <f>IFERROR(_xlfn.LET(_xlpm.desc,_xlfn.XLOOKUP(E196,'Export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96" s="39" t="str">
        <f>IFERROR(_xlfn.LET(_xlpm.desc,_xlfn.XLOOKUP(E196,'Export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96" s="45" t="str">
        <f>IFERROR(_xlfn.LET(_xlpm.desc,_xlfn.XLOOKUP(E196,'Export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96" s="38" t="str">
        <f>IFERROR(_xlfn.LET(         _xlpm.desc, _xlfn.XLOOKUP(E196,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96" s="39" t="str">
        <f>IFERROR(_xlfn.LET(_xlpm.desc,_xlfn.XLOOKUP(E196,'Export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96" s="42" t="str">
        <f>IFERROR(_xlfn.LET(_xlpm.desc,_xlfn.XLOOKUP(E196,'Export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96" s="50" t="str">
        <f>IFERROR(_xlfn.LET(_xlpm.desc,_xlfn.XLOOKUP(E196,'Export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96" t="str">
        <f ca="1">IF(E196="","",TODAY()-DATEVALUE(LEFT(_xlfn.XLOOKUP(E196,'Export file'!$I:$I,'Export file'!$F:$F,""),10)))</f>
        <v/>
      </c>
    </row>
    <row r="197" spans="2:24" ht="21.95" customHeight="1" x14ac:dyDescent="0.2">
      <c r="B197" s="60"/>
      <c r="C197" s="105"/>
      <c r="D197" s="38"/>
      <c r="E197" s="39"/>
      <c r="F197" s="39"/>
      <c r="G197" s="63"/>
      <c r="H197" s="39" t="str">
        <f t="shared" ref="H197:H260" si="3">IF($E197="","",IF(OR($M197="",$M197="-",NOT(ISNUMBER(VALUE($N197))),LEN($N197)&lt;&gt;8,NOT(ISNUMBER(VALUE($O197))),LEN($O197)&lt;&gt;6),"Check: "&amp;MID(IF(OR($M197="",$M197="-"),"| Missing Name","")&amp;IF(NOT(ISNUMBER(VALUE($N197))),"| Acct No invalid",IF(LEN($N197)&gt;8,"| Acct No too long ("&amp;LEN($N197)&amp;")",IF(LEN($N197)&lt;8,"| Acct No too short ("&amp;LEN($N197)&amp;")","")))&amp;IF(NOT(ISNUMBER(VALUE($O197))),"| Sort Code invalid",IF(LEN($O197)&gt;6,"| Sort Code too long ("&amp;LEN($O197)&amp;")",IF(LEN($O197)&lt;6,"| Sort Code too short ("&amp;LEN($O197)&amp;")",""))),3,200),"OK"))</f>
        <v/>
      </c>
      <c r="I197" s="39"/>
      <c r="J197" s="77" t="b">
        <v>0</v>
      </c>
      <c r="K197" s="78" t="b">
        <v>0</v>
      </c>
      <c r="L197" s="73"/>
      <c r="M197" s="38" t="str">
        <f>TRIM(IFERROR(_xlfn.LET(_xlpm.desc,_xlfn.XLOOKUP(E197,'Export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97" s="39" t="str">
        <f>IFERROR(_xlfn.LET(_xlpm.desc,_xlfn.XLOOKUP(E197,'Export file'!I:I,'Export file'!H:H,""),_xlpm.startLabel,"Account Number ",_xlpm.startPos,SEARCH(_xlpm.startLabel,_xlpm.desc)+LEN(_xlpm.startLabel),MID(_xlpm.desc,_xlpm.startPos,8)),"-")</f>
        <v>-</v>
      </c>
      <c r="O197" s="39" t="str">
        <f>IFERROR(_xlfn.LET(_xlpm.desc,_xlfn.XLOOKUP(E197,'Export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97" s="70" t="str">
        <f>IFERROR(_xlfn.LET(_xlpm.desc,_xlfn.XLOOKUP(E197,'Export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97" s="40" t="str">
        <f>IFERROR(_xlfn.LET(_xlpm.desc,_xlfn.XLOOKUP(E197,'Export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97" s="39" t="str">
        <f>IFERROR(_xlfn.LET(_xlpm.desc,_xlfn.XLOOKUP(E197,'Export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97" s="45" t="str">
        <f>IFERROR(_xlfn.LET(_xlpm.desc,_xlfn.XLOOKUP(E197,'Export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97" s="38" t="str">
        <f>IFERROR(_xlfn.LET(         _xlpm.desc, _xlfn.XLOOKUP(E197,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97" s="39" t="str">
        <f>IFERROR(_xlfn.LET(_xlpm.desc,_xlfn.XLOOKUP(E197,'Export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97" s="42" t="str">
        <f>IFERROR(_xlfn.LET(_xlpm.desc,_xlfn.XLOOKUP(E197,'Export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97" s="50" t="str">
        <f>IFERROR(_xlfn.LET(_xlpm.desc,_xlfn.XLOOKUP(E197,'Export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97" t="str">
        <f ca="1">IF(E197="","",TODAY()-DATEVALUE(LEFT(_xlfn.XLOOKUP(E197,'Export file'!$I:$I,'Export file'!$F:$F,""),10)))</f>
        <v/>
      </c>
    </row>
    <row r="198" spans="2:24" ht="21.95" customHeight="1" x14ac:dyDescent="0.2">
      <c r="B198" s="60"/>
      <c r="C198" s="105"/>
      <c r="D198" s="38"/>
      <c r="E198" s="39"/>
      <c r="F198" s="39"/>
      <c r="G198" s="63"/>
      <c r="H198" s="39" t="str">
        <f t="shared" si="3"/>
        <v/>
      </c>
      <c r="I198" s="39"/>
      <c r="J198" s="77" t="b">
        <v>0</v>
      </c>
      <c r="K198" s="78" t="b">
        <v>0</v>
      </c>
      <c r="L198" s="73"/>
      <c r="M198" s="38" t="str">
        <f>TRIM(IFERROR(_xlfn.LET(_xlpm.desc,_xlfn.XLOOKUP(E198,'Export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98" s="39" t="str">
        <f>IFERROR(_xlfn.LET(_xlpm.desc,_xlfn.XLOOKUP(E198,'Export file'!I:I,'Export file'!H:H,""),_xlpm.startLabel,"Account Number ",_xlpm.startPos,SEARCH(_xlpm.startLabel,_xlpm.desc)+LEN(_xlpm.startLabel),MID(_xlpm.desc,_xlpm.startPos,8)),"-")</f>
        <v>-</v>
      </c>
      <c r="O198" s="39" t="str">
        <f>IFERROR(_xlfn.LET(_xlpm.desc,_xlfn.XLOOKUP(E198,'Export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98" s="70" t="str">
        <f>IFERROR(_xlfn.LET(_xlpm.desc,_xlfn.XLOOKUP(E198,'Export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98" s="40" t="str">
        <f>IFERROR(_xlfn.LET(_xlpm.desc,_xlfn.XLOOKUP(E198,'Export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98" s="39" t="str">
        <f>IFERROR(_xlfn.LET(_xlpm.desc,_xlfn.XLOOKUP(E198,'Export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98" s="45" t="str">
        <f>IFERROR(_xlfn.LET(_xlpm.desc,_xlfn.XLOOKUP(E198,'Export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98" s="38" t="str">
        <f>IFERROR(_xlfn.LET(         _xlpm.desc, _xlfn.XLOOKUP(E198,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98" s="39" t="str">
        <f>IFERROR(_xlfn.LET(_xlpm.desc,_xlfn.XLOOKUP(E198,'Export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98" s="42" t="str">
        <f>IFERROR(_xlfn.LET(_xlpm.desc,_xlfn.XLOOKUP(E198,'Export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98" s="50" t="str">
        <f>IFERROR(_xlfn.LET(_xlpm.desc,_xlfn.XLOOKUP(E198,'Export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98" t="str">
        <f ca="1">IF(E198="","",TODAY()-DATEVALUE(LEFT(_xlfn.XLOOKUP(E198,'Export file'!$I:$I,'Export file'!$F:$F,""),10)))</f>
        <v/>
      </c>
    </row>
    <row r="199" spans="2:24" ht="21.95" customHeight="1" x14ac:dyDescent="0.2">
      <c r="B199" s="60"/>
      <c r="C199" s="105"/>
      <c r="D199" s="38"/>
      <c r="E199" s="39"/>
      <c r="F199" s="39"/>
      <c r="G199" s="63"/>
      <c r="H199" s="39" t="str">
        <f t="shared" si="3"/>
        <v/>
      </c>
      <c r="I199" s="39"/>
      <c r="J199" s="77" t="b">
        <v>0</v>
      </c>
      <c r="K199" s="78" t="b">
        <v>0</v>
      </c>
      <c r="L199" s="73"/>
      <c r="M199" s="38" t="str">
        <f>TRIM(IFERROR(_xlfn.LET(_xlpm.desc,_xlfn.XLOOKUP(E199,'Export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199" s="39" t="str">
        <f>IFERROR(_xlfn.LET(_xlpm.desc,_xlfn.XLOOKUP(E199,'Export file'!I:I,'Export file'!H:H,""),_xlpm.startLabel,"Account Number ",_xlpm.startPos,SEARCH(_xlpm.startLabel,_xlpm.desc)+LEN(_xlpm.startLabel),MID(_xlpm.desc,_xlpm.startPos,8)),"-")</f>
        <v>-</v>
      </c>
      <c r="O199" s="39" t="str">
        <f>IFERROR(_xlfn.LET(_xlpm.desc,_xlfn.XLOOKUP(E199,'Export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199" s="70" t="str">
        <f>IFERROR(_xlfn.LET(_xlpm.desc,_xlfn.XLOOKUP(E199,'Export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199" s="40" t="str">
        <f>IFERROR(_xlfn.LET(_xlpm.desc,_xlfn.XLOOKUP(E199,'Export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199" s="39" t="str">
        <f>IFERROR(_xlfn.LET(_xlpm.desc,_xlfn.XLOOKUP(E199,'Export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199" s="45" t="str">
        <f>IFERROR(_xlfn.LET(_xlpm.desc,_xlfn.XLOOKUP(E199,'Export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199" s="38" t="str">
        <f>IFERROR(_xlfn.LET(         _xlpm.desc, _xlfn.XLOOKUP(E199,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199" s="39" t="str">
        <f>IFERROR(_xlfn.LET(_xlpm.desc,_xlfn.XLOOKUP(E199,'Export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199" s="42" t="str">
        <f>IFERROR(_xlfn.LET(_xlpm.desc,_xlfn.XLOOKUP(E199,'Export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199" s="50" t="str">
        <f>IFERROR(_xlfn.LET(_xlpm.desc,_xlfn.XLOOKUP(E199,'Export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199" t="str">
        <f ca="1">IF(E199="","",TODAY()-DATEVALUE(LEFT(_xlfn.XLOOKUP(E199,'Export file'!$I:$I,'Export file'!$F:$F,""),10)))</f>
        <v/>
      </c>
    </row>
    <row r="200" spans="2:24" ht="21.95" customHeight="1" x14ac:dyDescent="0.2">
      <c r="B200" s="60"/>
      <c r="C200" s="105"/>
      <c r="D200" s="38"/>
      <c r="E200" s="39"/>
      <c r="F200" s="39"/>
      <c r="G200" s="63"/>
      <c r="H200" s="39" t="str">
        <f t="shared" si="3"/>
        <v/>
      </c>
      <c r="I200" s="39"/>
      <c r="J200" s="77" t="b">
        <v>0</v>
      </c>
      <c r="K200" s="78" t="b">
        <v>0</v>
      </c>
      <c r="L200" s="73"/>
      <c r="M200" s="38" t="str">
        <f>TRIM(IFERROR(_xlfn.LET(_xlpm.desc,_xlfn.XLOOKUP(E200,'Export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00" s="39" t="str">
        <f>IFERROR(_xlfn.LET(_xlpm.desc,_xlfn.XLOOKUP(E200,'Export file'!I:I,'Export file'!H:H,""),_xlpm.startLabel,"Account Number ",_xlpm.startPos,SEARCH(_xlpm.startLabel,_xlpm.desc)+LEN(_xlpm.startLabel),MID(_xlpm.desc,_xlpm.startPos,8)),"-")</f>
        <v>-</v>
      </c>
      <c r="O200" s="39" t="str">
        <f>IFERROR(_xlfn.LET(_xlpm.desc,_xlfn.XLOOKUP(E200,'Export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00" s="70" t="str">
        <f>IFERROR(_xlfn.LET(_xlpm.desc,_xlfn.XLOOKUP(E200,'Export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00" s="40" t="str">
        <f>IFERROR(_xlfn.LET(_xlpm.desc,_xlfn.XLOOKUP(E200,'Export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00" s="39" t="str">
        <f>IFERROR(_xlfn.LET(_xlpm.desc,_xlfn.XLOOKUP(E200,'Export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00" s="45" t="str">
        <f>IFERROR(_xlfn.LET(_xlpm.desc,_xlfn.XLOOKUP(E200,'Export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00" s="38" t="str">
        <f>IFERROR(_xlfn.LET(         _xlpm.desc, _xlfn.XLOOKUP(E200,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00" s="39" t="str">
        <f>IFERROR(_xlfn.LET(_xlpm.desc,_xlfn.XLOOKUP(E200,'Export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00" s="42" t="str">
        <f>IFERROR(_xlfn.LET(_xlpm.desc,_xlfn.XLOOKUP(E200,'Export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00" s="50" t="str">
        <f>IFERROR(_xlfn.LET(_xlpm.desc,_xlfn.XLOOKUP(E200,'Export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00" t="str">
        <f ca="1">IF(E200="","",TODAY()-DATEVALUE(LEFT(_xlfn.XLOOKUP(E200,'Export file'!$I:$I,'Export file'!$F:$F,""),10)))</f>
        <v/>
      </c>
    </row>
    <row r="201" spans="2:24" ht="21.95" customHeight="1" x14ac:dyDescent="0.2">
      <c r="B201" s="60"/>
      <c r="C201" s="105"/>
      <c r="D201" s="38"/>
      <c r="E201" s="39"/>
      <c r="F201" s="39"/>
      <c r="G201" s="63"/>
      <c r="H201" s="39" t="str">
        <f t="shared" si="3"/>
        <v/>
      </c>
      <c r="I201" s="39"/>
      <c r="J201" s="77" t="b">
        <v>0</v>
      </c>
      <c r="K201" s="78" t="b">
        <v>0</v>
      </c>
      <c r="L201" s="73"/>
      <c r="M201" s="38" t="str">
        <f>TRIM(IFERROR(_xlfn.LET(_xlpm.desc,_xlfn.XLOOKUP(E201,'Export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01" s="39" t="str">
        <f>IFERROR(_xlfn.LET(_xlpm.desc,_xlfn.XLOOKUP(E201,'Export file'!I:I,'Export file'!H:H,""),_xlpm.startLabel,"Account Number ",_xlpm.startPos,SEARCH(_xlpm.startLabel,_xlpm.desc)+LEN(_xlpm.startLabel),MID(_xlpm.desc,_xlpm.startPos,8)),"-")</f>
        <v>-</v>
      </c>
      <c r="O201" s="39" t="str">
        <f>IFERROR(_xlfn.LET(_xlpm.desc,_xlfn.XLOOKUP(E201,'Export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01" s="70" t="str">
        <f>IFERROR(_xlfn.LET(_xlpm.desc,_xlfn.XLOOKUP(E201,'Export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01" s="40" t="str">
        <f>IFERROR(_xlfn.LET(_xlpm.desc,_xlfn.XLOOKUP(E201,'Export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01" s="39" t="str">
        <f>IFERROR(_xlfn.LET(_xlpm.desc,_xlfn.XLOOKUP(E201,'Export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01" s="45" t="str">
        <f>IFERROR(_xlfn.LET(_xlpm.desc,_xlfn.XLOOKUP(E201,'Export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01" s="38" t="str">
        <f>IFERROR(_xlfn.LET(         _xlpm.desc, _xlfn.XLOOKUP(E201,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01" s="39" t="str">
        <f>IFERROR(_xlfn.LET(_xlpm.desc,_xlfn.XLOOKUP(E201,'Export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01" s="42" t="str">
        <f>IFERROR(_xlfn.LET(_xlpm.desc,_xlfn.XLOOKUP(E201,'Export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01" s="50" t="str">
        <f>IFERROR(_xlfn.LET(_xlpm.desc,_xlfn.XLOOKUP(E201,'Export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01" t="str">
        <f ca="1">IF(E201="","",TODAY()-DATEVALUE(LEFT(_xlfn.XLOOKUP(E201,'Export file'!$I:$I,'Export file'!$F:$F,""),10)))</f>
        <v/>
      </c>
    </row>
    <row r="202" spans="2:24" ht="21.95" customHeight="1" x14ac:dyDescent="0.2">
      <c r="B202" s="60"/>
      <c r="C202" s="105"/>
      <c r="D202" s="38"/>
      <c r="E202" s="39"/>
      <c r="F202" s="39"/>
      <c r="G202" s="63"/>
      <c r="H202" s="39" t="str">
        <f t="shared" si="3"/>
        <v/>
      </c>
      <c r="I202" s="39"/>
      <c r="J202" s="77" t="b">
        <v>0</v>
      </c>
      <c r="K202" s="78" t="b">
        <v>0</v>
      </c>
      <c r="L202" s="73"/>
      <c r="M202" s="38" t="str">
        <f>TRIM(IFERROR(_xlfn.LET(_xlpm.desc,_xlfn.XLOOKUP(E202,'Export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02" s="39" t="str">
        <f>IFERROR(_xlfn.LET(_xlpm.desc,_xlfn.XLOOKUP(E202,'Export file'!I:I,'Export file'!H:H,""),_xlpm.startLabel,"Account Number ",_xlpm.startPos,SEARCH(_xlpm.startLabel,_xlpm.desc)+LEN(_xlpm.startLabel),MID(_xlpm.desc,_xlpm.startPos,8)),"-")</f>
        <v>-</v>
      </c>
      <c r="O202" s="39" t="str">
        <f>IFERROR(_xlfn.LET(_xlpm.desc,_xlfn.XLOOKUP(E202,'Export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02" s="70" t="str">
        <f>IFERROR(_xlfn.LET(_xlpm.desc,_xlfn.XLOOKUP(E202,'Export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02" s="40" t="str">
        <f>IFERROR(_xlfn.LET(_xlpm.desc,_xlfn.XLOOKUP(E202,'Export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02" s="39" t="str">
        <f>IFERROR(_xlfn.LET(_xlpm.desc,_xlfn.XLOOKUP(E202,'Export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02" s="45" t="str">
        <f>IFERROR(_xlfn.LET(_xlpm.desc,_xlfn.XLOOKUP(E202,'Export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02" s="38" t="str">
        <f>IFERROR(_xlfn.LET(         _xlpm.desc, _xlfn.XLOOKUP(E202,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02" s="39" t="str">
        <f>IFERROR(_xlfn.LET(_xlpm.desc,_xlfn.XLOOKUP(E202,'Export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02" s="42" t="str">
        <f>IFERROR(_xlfn.LET(_xlpm.desc,_xlfn.XLOOKUP(E202,'Export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02" s="50" t="str">
        <f>IFERROR(_xlfn.LET(_xlpm.desc,_xlfn.XLOOKUP(E202,'Export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02" t="str">
        <f ca="1">IF(E202="","",TODAY()-DATEVALUE(LEFT(_xlfn.XLOOKUP(E202,'Export file'!$I:$I,'Export file'!$F:$F,""),10)))</f>
        <v/>
      </c>
    </row>
    <row r="203" spans="2:24" ht="21.95" customHeight="1" x14ac:dyDescent="0.2">
      <c r="B203" s="60"/>
      <c r="C203" s="105"/>
      <c r="D203" s="38"/>
      <c r="E203" s="39"/>
      <c r="F203" s="39"/>
      <c r="G203" s="63"/>
      <c r="H203" s="39" t="str">
        <f t="shared" si="3"/>
        <v/>
      </c>
      <c r="I203" s="39"/>
      <c r="J203" s="77" t="b">
        <v>0</v>
      </c>
      <c r="K203" s="78" t="b">
        <v>0</v>
      </c>
      <c r="L203" s="73"/>
      <c r="M203" s="38" t="str">
        <f>TRIM(IFERROR(_xlfn.LET(_xlpm.desc,_xlfn.XLOOKUP(E203,'Export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03" s="39" t="str">
        <f>IFERROR(_xlfn.LET(_xlpm.desc,_xlfn.XLOOKUP(E203,'Export file'!I:I,'Export file'!H:H,""),_xlpm.startLabel,"Account Number ",_xlpm.startPos,SEARCH(_xlpm.startLabel,_xlpm.desc)+LEN(_xlpm.startLabel),MID(_xlpm.desc,_xlpm.startPos,8)),"-")</f>
        <v>-</v>
      </c>
      <c r="O203" s="39" t="str">
        <f>IFERROR(_xlfn.LET(_xlpm.desc,_xlfn.XLOOKUP(E203,'Export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03" s="70" t="str">
        <f>IFERROR(_xlfn.LET(_xlpm.desc,_xlfn.XLOOKUP(E203,'Export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03" s="40" t="str">
        <f>IFERROR(_xlfn.LET(_xlpm.desc,_xlfn.XLOOKUP(E203,'Export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03" s="39" t="str">
        <f>IFERROR(_xlfn.LET(_xlpm.desc,_xlfn.XLOOKUP(E203,'Export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03" s="45" t="str">
        <f>IFERROR(_xlfn.LET(_xlpm.desc,_xlfn.XLOOKUP(E203,'Export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03" s="38" t="str">
        <f>IFERROR(_xlfn.LET(         _xlpm.desc, _xlfn.XLOOKUP(E203,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03" s="39" t="str">
        <f>IFERROR(_xlfn.LET(_xlpm.desc,_xlfn.XLOOKUP(E203,'Export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03" s="42" t="str">
        <f>IFERROR(_xlfn.LET(_xlpm.desc,_xlfn.XLOOKUP(E203,'Export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03" s="50" t="str">
        <f>IFERROR(_xlfn.LET(_xlpm.desc,_xlfn.XLOOKUP(E203,'Export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03" t="str">
        <f ca="1">IF(E203="","",TODAY()-DATEVALUE(LEFT(_xlfn.XLOOKUP(E203,'Export file'!$I:$I,'Export file'!$F:$F,""),10)))</f>
        <v/>
      </c>
    </row>
    <row r="204" spans="2:24" ht="21.95" customHeight="1" x14ac:dyDescent="0.2">
      <c r="B204" s="60"/>
      <c r="C204" s="105"/>
      <c r="D204" s="38"/>
      <c r="E204" s="39"/>
      <c r="F204" s="39"/>
      <c r="G204" s="63"/>
      <c r="H204" s="39" t="str">
        <f t="shared" si="3"/>
        <v/>
      </c>
      <c r="I204" s="39"/>
      <c r="J204" s="77" t="b">
        <v>0</v>
      </c>
      <c r="K204" s="78" t="b">
        <v>0</v>
      </c>
      <c r="L204" s="73"/>
      <c r="M204" s="38" t="str">
        <f>TRIM(IFERROR(_xlfn.LET(_xlpm.desc,_xlfn.XLOOKUP(E204,'Export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04" s="39" t="str">
        <f>IFERROR(_xlfn.LET(_xlpm.desc,_xlfn.XLOOKUP(E204,'Export file'!I:I,'Export file'!H:H,""),_xlpm.startLabel,"Account Number ",_xlpm.startPos,SEARCH(_xlpm.startLabel,_xlpm.desc)+LEN(_xlpm.startLabel),MID(_xlpm.desc,_xlpm.startPos,8)),"-")</f>
        <v>-</v>
      </c>
      <c r="O204" s="39" t="str">
        <f>IFERROR(_xlfn.LET(_xlpm.desc,_xlfn.XLOOKUP(E204,'Export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04" s="70" t="str">
        <f>IFERROR(_xlfn.LET(_xlpm.desc,_xlfn.XLOOKUP(E204,'Export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04" s="40" t="str">
        <f>IFERROR(_xlfn.LET(_xlpm.desc,_xlfn.XLOOKUP(E204,'Export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04" s="39" t="str">
        <f>IFERROR(_xlfn.LET(_xlpm.desc,_xlfn.XLOOKUP(E204,'Export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04" s="45" t="str">
        <f>IFERROR(_xlfn.LET(_xlpm.desc,_xlfn.XLOOKUP(E204,'Export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04" s="38" t="str">
        <f>IFERROR(_xlfn.LET(         _xlpm.desc, _xlfn.XLOOKUP(E204,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04" s="39" t="str">
        <f>IFERROR(_xlfn.LET(_xlpm.desc,_xlfn.XLOOKUP(E204,'Export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04" s="42" t="str">
        <f>IFERROR(_xlfn.LET(_xlpm.desc,_xlfn.XLOOKUP(E204,'Export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04" s="50" t="str">
        <f>IFERROR(_xlfn.LET(_xlpm.desc,_xlfn.XLOOKUP(E204,'Export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04" t="str">
        <f ca="1">IF(E204="","",TODAY()-DATEVALUE(LEFT(_xlfn.XLOOKUP(E204,'Export file'!$I:$I,'Export file'!$F:$F,""),10)))</f>
        <v/>
      </c>
    </row>
    <row r="205" spans="2:24" ht="21.95" customHeight="1" x14ac:dyDescent="0.2">
      <c r="B205" s="60"/>
      <c r="C205" s="105"/>
      <c r="D205" s="38"/>
      <c r="E205" s="39"/>
      <c r="F205" s="39"/>
      <c r="G205" s="63"/>
      <c r="H205" s="39" t="str">
        <f t="shared" si="3"/>
        <v/>
      </c>
      <c r="I205" s="39"/>
      <c r="J205" s="77" t="b">
        <v>0</v>
      </c>
      <c r="K205" s="78" t="b">
        <v>0</v>
      </c>
      <c r="L205" s="73"/>
      <c r="M205" s="38" t="str">
        <f>TRIM(IFERROR(_xlfn.LET(_xlpm.desc,_xlfn.XLOOKUP(E205,'Export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05" s="39" t="str">
        <f>IFERROR(_xlfn.LET(_xlpm.desc,_xlfn.XLOOKUP(E205,'Export file'!I:I,'Export file'!H:H,""),_xlpm.startLabel,"Account Number ",_xlpm.startPos,SEARCH(_xlpm.startLabel,_xlpm.desc)+LEN(_xlpm.startLabel),MID(_xlpm.desc,_xlpm.startPos,8)),"-")</f>
        <v>-</v>
      </c>
      <c r="O205" s="39" t="str">
        <f>IFERROR(_xlfn.LET(_xlpm.desc,_xlfn.XLOOKUP(E205,'Export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05" s="70" t="str">
        <f>IFERROR(_xlfn.LET(_xlpm.desc,_xlfn.XLOOKUP(E205,'Export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05" s="40" t="str">
        <f>IFERROR(_xlfn.LET(_xlpm.desc,_xlfn.XLOOKUP(E205,'Export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05" s="39" t="str">
        <f>IFERROR(_xlfn.LET(_xlpm.desc,_xlfn.XLOOKUP(E205,'Export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05" s="45" t="str">
        <f>IFERROR(_xlfn.LET(_xlpm.desc,_xlfn.XLOOKUP(E205,'Export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05" s="38" t="str">
        <f>IFERROR(_xlfn.LET(         _xlpm.desc, _xlfn.XLOOKUP(E205,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05" s="39" t="str">
        <f>IFERROR(_xlfn.LET(_xlpm.desc,_xlfn.XLOOKUP(E205,'Export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05" s="42" t="str">
        <f>IFERROR(_xlfn.LET(_xlpm.desc,_xlfn.XLOOKUP(E205,'Export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05" s="50" t="str">
        <f>IFERROR(_xlfn.LET(_xlpm.desc,_xlfn.XLOOKUP(E205,'Export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05" t="str">
        <f ca="1">IF(E205="","",TODAY()-DATEVALUE(LEFT(_xlfn.XLOOKUP(E205,'Export file'!$I:$I,'Export file'!$F:$F,""),10)))</f>
        <v/>
      </c>
    </row>
    <row r="206" spans="2:24" ht="21.95" customHeight="1" x14ac:dyDescent="0.2">
      <c r="B206" s="60"/>
      <c r="C206" s="105"/>
      <c r="D206" s="38"/>
      <c r="E206" s="39"/>
      <c r="F206" s="39"/>
      <c r="G206" s="63"/>
      <c r="H206" s="39" t="str">
        <f t="shared" si="3"/>
        <v/>
      </c>
      <c r="I206" s="39"/>
      <c r="J206" s="77" t="b">
        <v>0</v>
      </c>
      <c r="K206" s="78" t="b">
        <v>0</v>
      </c>
      <c r="L206" s="73"/>
      <c r="M206" s="38" t="str">
        <f>TRIM(IFERROR(_xlfn.LET(_xlpm.desc,_xlfn.XLOOKUP(E206,'Export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06" s="39" t="str">
        <f>IFERROR(_xlfn.LET(_xlpm.desc,_xlfn.XLOOKUP(E206,'Export file'!I:I,'Export file'!H:H,""),_xlpm.startLabel,"Account Number ",_xlpm.startPos,SEARCH(_xlpm.startLabel,_xlpm.desc)+LEN(_xlpm.startLabel),MID(_xlpm.desc,_xlpm.startPos,8)),"-")</f>
        <v>-</v>
      </c>
      <c r="O206" s="39" t="str">
        <f>IFERROR(_xlfn.LET(_xlpm.desc,_xlfn.XLOOKUP(E206,'Export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06" s="70" t="str">
        <f>IFERROR(_xlfn.LET(_xlpm.desc,_xlfn.XLOOKUP(E206,'Export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06" s="40" t="str">
        <f>IFERROR(_xlfn.LET(_xlpm.desc,_xlfn.XLOOKUP(E206,'Export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06" s="39" t="str">
        <f>IFERROR(_xlfn.LET(_xlpm.desc,_xlfn.XLOOKUP(E206,'Export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06" s="45" t="str">
        <f>IFERROR(_xlfn.LET(_xlpm.desc,_xlfn.XLOOKUP(E206,'Export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06" s="38" t="str">
        <f>IFERROR(_xlfn.LET(         _xlpm.desc, _xlfn.XLOOKUP(E206,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06" s="39" t="str">
        <f>IFERROR(_xlfn.LET(_xlpm.desc,_xlfn.XLOOKUP(E206,'Export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06" s="42" t="str">
        <f>IFERROR(_xlfn.LET(_xlpm.desc,_xlfn.XLOOKUP(E206,'Export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06" s="50" t="str">
        <f>IFERROR(_xlfn.LET(_xlpm.desc,_xlfn.XLOOKUP(E206,'Export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06" t="str">
        <f ca="1">IF(E206="","",TODAY()-DATEVALUE(LEFT(_xlfn.XLOOKUP(E206,'Export file'!$I:$I,'Export file'!$F:$F,""),10)))</f>
        <v/>
      </c>
    </row>
    <row r="207" spans="2:24" ht="21.95" customHeight="1" x14ac:dyDescent="0.2">
      <c r="B207" s="60"/>
      <c r="C207" s="105"/>
      <c r="D207" s="38"/>
      <c r="E207" s="39"/>
      <c r="F207" s="39"/>
      <c r="G207" s="63"/>
      <c r="H207" s="39" t="str">
        <f t="shared" si="3"/>
        <v/>
      </c>
      <c r="I207" s="39"/>
      <c r="J207" s="77" t="b">
        <v>0</v>
      </c>
      <c r="K207" s="78" t="b">
        <v>0</v>
      </c>
      <c r="L207" s="73"/>
      <c r="M207" s="38" t="str">
        <f>TRIM(IFERROR(_xlfn.LET(_xlpm.desc,_xlfn.XLOOKUP(E207,'Export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07" s="39" t="str">
        <f>IFERROR(_xlfn.LET(_xlpm.desc,_xlfn.XLOOKUP(E207,'Export file'!I:I,'Export file'!H:H,""),_xlpm.startLabel,"Account Number ",_xlpm.startPos,SEARCH(_xlpm.startLabel,_xlpm.desc)+LEN(_xlpm.startLabel),MID(_xlpm.desc,_xlpm.startPos,8)),"-")</f>
        <v>-</v>
      </c>
      <c r="O207" s="39" t="str">
        <f>IFERROR(_xlfn.LET(_xlpm.desc,_xlfn.XLOOKUP(E207,'Export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07" s="70" t="str">
        <f>IFERROR(_xlfn.LET(_xlpm.desc,_xlfn.XLOOKUP(E207,'Export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07" s="40" t="str">
        <f>IFERROR(_xlfn.LET(_xlpm.desc,_xlfn.XLOOKUP(E207,'Export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07" s="39" t="str">
        <f>IFERROR(_xlfn.LET(_xlpm.desc,_xlfn.XLOOKUP(E207,'Export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07" s="45" t="str">
        <f>IFERROR(_xlfn.LET(_xlpm.desc,_xlfn.XLOOKUP(E207,'Export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07" s="38" t="str">
        <f>IFERROR(_xlfn.LET(         _xlpm.desc, _xlfn.XLOOKUP(E207,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07" s="39" t="str">
        <f>IFERROR(_xlfn.LET(_xlpm.desc,_xlfn.XLOOKUP(E207,'Export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07" s="42" t="str">
        <f>IFERROR(_xlfn.LET(_xlpm.desc,_xlfn.XLOOKUP(E207,'Export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07" s="50" t="str">
        <f>IFERROR(_xlfn.LET(_xlpm.desc,_xlfn.XLOOKUP(E207,'Export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07" t="str">
        <f ca="1">IF(E207="","",TODAY()-DATEVALUE(LEFT(_xlfn.XLOOKUP(E207,'Export file'!$I:$I,'Export file'!$F:$F,""),10)))</f>
        <v/>
      </c>
    </row>
    <row r="208" spans="2:24" ht="21.95" customHeight="1" x14ac:dyDescent="0.2">
      <c r="B208" s="60"/>
      <c r="C208" s="105"/>
      <c r="D208" s="38"/>
      <c r="E208" s="39"/>
      <c r="F208" s="39"/>
      <c r="G208" s="63"/>
      <c r="H208" s="39" t="str">
        <f t="shared" si="3"/>
        <v/>
      </c>
      <c r="I208" s="39"/>
      <c r="J208" s="77" t="b">
        <v>0</v>
      </c>
      <c r="K208" s="78" t="b">
        <v>0</v>
      </c>
      <c r="L208" s="73"/>
      <c r="M208" s="38" t="str">
        <f>TRIM(IFERROR(_xlfn.LET(_xlpm.desc,_xlfn.XLOOKUP(E208,'Export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08" s="39" t="str">
        <f>IFERROR(_xlfn.LET(_xlpm.desc,_xlfn.XLOOKUP(E208,'Export file'!I:I,'Export file'!H:H,""),_xlpm.startLabel,"Account Number ",_xlpm.startPos,SEARCH(_xlpm.startLabel,_xlpm.desc)+LEN(_xlpm.startLabel),MID(_xlpm.desc,_xlpm.startPos,8)),"-")</f>
        <v>-</v>
      </c>
      <c r="O208" s="39" t="str">
        <f>IFERROR(_xlfn.LET(_xlpm.desc,_xlfn.XLOOKUP(E208,'Export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08" s="70" t="str">
        <f>IFERROR(_xlfn.LET(_xlpm.desc,_xlfn.XLOOKUP(E208,'Export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08" s="40" t="str">
        <f>IFERROR(_xlfn.LET(_xlpm.desc,_xlfn.XLOOKUP(E208,'Export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08" s="39" t="str">
        <f>IFERROR(_xlfn.LET(_xlpm.desc,_xlfn.XLOOKUP(E208,'Export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08" s="45" t="str">
        <f>IFERROR(_xlfn.LET(_xlpm.desc,_xlfn.XLOOKUP(E208,'Export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08" s="38" t="str">
        <f>IFERROR(_xlfn.LET(         _xlpm.desc, _xlfn.XLOOKUP(E208,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08" s="39" t="str">
        <f>IFERROR(_xlfn.LET(_xlpm.desc,_xlfn.XLOOKUP(E208,'Export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08" s="42" t="str">
        <f>IFERROR(_xlfn.LET(_xlpm.desc,_xlfn.XLOOKUP(E208,'Export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08" s="50" t="str">
        <f>IFERROR(_xlfn.LET(_xlpm.desc,_xlfn.XLOOKUP(E208,'Export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08" t="str">
        <f ca="1">IF(E208="","",TODAY()-DATEVALUE(LEFT(_xlfn.XLOOKUP(E208,'Export file'!$I:$I,'Export file'!$F:$F,""),10)))</f>
        <v/>
      </c>
    </row>
    <row r="209" spans="2:24" ht="21.95" customHeight="1" x14ac:dyDescent="0.2">
      <c r="B209" s="60"/>
      <c r="C209" s="105"/>
      <c r="D209" s="38"/>
      <c r="E209" s="39"/>
      <c r="F209" s="39"/>
      <c r="G209" s="63"/>
      <c r="H209" s="39" t="str">
        <f t="shared" si="3"/>
        <v/>
      </c>
      <c r="I209" s="39"/>
      <c r="J209" s="77" t="b">
        <v>0</v>
      </c>
      <c r="K209" s="78" t="b">
        <v>0</v>
      </c>
      <c r="L209" s="73"/>
      <c r="M209" s="38" t="str">
        <f>TRIM(IFERROR(_xlfn.LET(_xlpm.desc,_xlfn.XLOOKUP(E209,'Export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09" s="39" t="str">
        <f>IFERROR(_xlfn.LET(_xlpm.desc,_xlfn.XLOOKUP(E209,'Export file'!I:I,'Export file'!H:H,""),_xlpm.startLabel,"Account Number ",_xlpm.startPos,SEARCH(_xlpm.startLabel,_xlpm.desc)+LEN(_xlpm.startLabel),MID(_xlpm.desc,_xlpm.startPos,8)),"-")</f>
        <v>-</v>
      </c>
      <c r="O209" s="39" t="str">
        <f>IFERROR(_xlfn.LET(_xlpm.desc,_xlfn.XLOOKUP(E209,'Export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09" s="70" t="str">
        <f>IFERROR(_xlfn.LET(_xlpm.desc,_xlfn.XLOOKUP(E209,'Export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09" s="40" t="str">
        <f>IFERROR(_xlfn.LET(_xlpm.desc,_xlfn.XLOOKUP(E209,'Export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09" s="39" t="str">
        <f>IFERROR(_xlfn.LET(_xlpm.desc,_xlfn.XLOOKUP(E209,'Export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09" s="45" t="str">
        <f>IFERROR(_xlfn.LET(_xlpm.desc,_xlfn.XLOOKUP(E209,'Export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09" s="38" t="str">
        <f>IFERROR(_xlfn.LET(         _xlpm.desc, _xlfn.XLOOKUP(E209,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09" s="39" t="str">
        <f>IFERROR(_xlfn.LET(_xlpm.desc,_xlfn.XLOOKUP(E209,'Export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09" s="42" t="str">
        <f>IFERROR(_xlfn.LET(_xlpm.desc,_xlfn.XLOOKUP(E209,'Export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09" s="50" t="str">
        <f>IFERROR(_xlfn.LET(_xlpm.desc,_xlfn.XLOOKUP(E209,'Export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09" t="str">
        <f ca="1">IF(E209="","",TODAY()-DATEVALUE(LEFT(_xlfn.XLOOKUP(E209,'Export file'!$I:$I,'Export file'!$F:$F,""),10)))</f>
        <v/>
      </c>
    </row>
    <row r="210" spans="2:24" ht="21.95" customHeight="1" x14ac:dyDescent="0.2">
      <c r="B210" s="60"/>
      <c r="C210" s="105"/>
      <c r="D210" s="38"/>
      <c r="E210" s="39"/>
      <c r="F210" s="39"/>
      <c r="G210" s="63"/>
      <c r="H210" s="39" t="str">
        <f t="shared" si="3"/>
        <v/>
      </c>
      <c r="I210" s="39"/>
      <c r="J210" s="77" t="b">
        <v>0</v>
      </c>
      <c r="K210" s="78" t="b">
        <v>0</v>
      </c>
      <c r="L210" s="73"/>
      <c r="M210" s="38" t="str">
        <f>TRIM(IFERROR(_xlfn.LET(_xlpm.desc,_xlfn.XLOOKUP(E210,'Export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10" s="39" t="str">
        <f>IFERROR(_xlfn.LET(_xlpm.desc,_xlfn.XLOOKUP(E210,'Export file'!I:I,'Export file'!H:H,""),_xlpm.startLabel,"Account Number ",_xlpm.startPos,SEARCH(_xlpm.startLabel,_xlpm.desc)+LEN(_xlpm.startLabel),MID(_xlpm.desc,_xlpm.startPos,8)),"-")</f>
        <v>-</v>
      </c>
      <c r="O210" s="39" t="str">
        <f>IFERROR(_xlfn.LET(_xlpm.desc,_xlfn.XLOOKUP(E210,'Export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10" s="70" t="str">
        <f>IFERROR(_xlfn.LET(_xlpm.desc,_xlfn.XLOOKUP(E210,'Export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10" s="40" t="str">
        <f>IFERROR(_xlfn.LET(_xlpm.desc,_xlfn.XLOOKUP(E210,'Export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10" s="39" t="str">
        <f>IFERROR(_xlfn.LET(_xlpm.desc,_xlfn.XLOOKUP(E210,'Export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10" s="45" t="str">
        <f>IFERROR(_xlfn.LET(_xlpm.desc,_xlfn.XLOOKUP(E210,'Export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10" s="38" t="str">
        <f>IFERROR(_xlfn.LET(         _xlpm.desc, _xlfn.XLOOKUP(E210,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10" s="39" t="str">
        <f>IFERROR(_xlfn.LET(_xlpm.desc,_xlfn.XLOOKUP(E210,'Export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10" s="42" t="str">
        <f>IFERROR(_xlfn.LET(_xlpm.desc,_xlfn.XLOOKUP(E210,'Export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10" s="50" t="str">
        <f>IFERROR(_xlfn.LET(_xlpm.desc,_xlfn.XLOOKUP(E210,'Export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10" t="str">
        <f ca="1">IF(E210="","",TODAY()-DATEVALUE(LEFT(_xlfn.XLOOKUP(E210,'Export file'!$I:$I,'Export file'!$F:$F,""),10)))</f>
        <v/>
      </c>
    </row>
    <row r="211" spans="2:24" ht="21.95" customHeight="1" x14ac:dyDescent="0.2">
      <c r="B211" s="60"/>
      <c r="C211" s="105"/>
      <c r="D211" s="38"/>
      <c r="E211" s="39"/>
      <c r="F211" s="39"/>
      <c r="G211" s="63"/>
      <c r="H211" s="39" t="str">
        <f t="shared" si="3"/>
        <v/>
      </c>
      <c r="I211" s="39"/>
      <c r="J211" s="77" t="b">
        <v>0</v>
      </c>
      <c r="K211" s="78" t="b">
        <v>0</v>
      </c>
      <c r="L211" s="73"/>
      <c r="M211" s="38" t="str">
        <f>TRIM(IFERROR(_xlfn.LET(_xlpm.desc,_xlfn.XLOOKUP(E211,'Export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11" s="39" t="str">
        <f>IFERROR(_xlfn.LET(_xlpm.desc,_xlfn.XLOOKUP(E211,'Export file'!I:I,'Export file'!H:H,""),_xlpm.startLabel,"Account Number ",_xlpm.startPos,SEARCH(_xlpm.startLabel,_xlpm.desc)+LEN(_xlpm.startLabel),MID(_xlpm.desc,_xlpm.startPos,8)),"-")</f>
        <v>-</v>
      </c>
      <c r="O211" s="39" t="str">
        <f>IFERROR(_xlfn.LET(_xlpm.desc,_xlfn.XLOOKUP(E211,'Export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11" s="70" t="str">
        <f>IFERROR(_xlfn.LET(_xlpm.desc,_xlfn.XLOOKUP(E211,'Export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11" s="40" t="str">
        <f>IFERROR(_xlfn.LET(_xlpm.desc,_xlfn.XLOOKUP(E211,'Export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11" s="39" t="str">
        <f>IFERROR(_xlfn.LET(_xlpm.desc,_xlfn.XLOOKUP(E211,'Export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11" s="45" t="str">
        <f>IFERROR(_xlfn.LET(_xlpm.desc,_xlfn.XLOOKUP(E211,'Export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11" s="38" t="str">
        <f>IFERROR(_xlfn.LET(         _xlpm.desc, _xlfn.XLOOKUP(E211,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11" s="39" t="str">
        <f>IFERROR(_xlfn.LET(_xlpm.desc,_xlfn.XLOOKUP(E211,'Export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11" s="42" t="str">
        <f>IFERROR(_xlfn.LET(_xlpm.desc,_xlfn.XLOOKUP(E211,'Export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11" s="50" t="str">
        <f>IFERROR(_xlfn.LET(_xlpm.desc,_xlfn.XLOOKUP(E211,'Export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11" t="str">
        <f ca="1">IF(E211="","",TODAY()-DATEVALUE(LEFT(_xlfn.XLOOKUP(E211,'Export file'!$I:$I,'Export file'!$F:$F,""),10)))</f>
        <v/>
      </c>
    </row>
    <row r="212" spans="2:24" ht="21.95" customHeight="1" x14ac:dyDescent="0.2">
      <c r="B212" s="60"/>
      <c r="C212" s="105"/>
      <c r="D212" s="38"/>
      <c r="E212" s="39"/>
      <c r="F212" s="39"/>
      <c r="G212" s="63"/>
      <c r="H212" s="39" t="str">
        <f t="shared" si="3"/>
        <v/>
      </c>
      <c r="I212" s="39"/>
      <c r="J212" s="77" t="b">
        <v>0</v>
      </c>
      <c r="K212" s="78" t="b">
        <v>0</v>
      </c>
      <c r="L212" s="73"/>
      <c r="M212" s="38" t="str">
        <f>TRIM(IFERROR(_xlfn.LET(_xlpm.desc,_xlfn.XLOOKUP(E212,'Export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12" s="39" t="str">
        <f>IFERROR(_xlfn.LET(_xlpm.desc,_xlfn.XLOOKUP(E212,'Export file'!I:I,'Export file'!H:H,""),_xlpm.startLabel,"Account Number ",_xlpm.startPos,SEARCH(_xlpm.startLabel,_xlpm.desc)+LEN(_xlpm.startLabel),MID(_xlpm.desc,_xlpm.startPos,8)),"-")</f>
        <v>-</v>
      </c>
      <c r="O212" s="39" t="str">
        <f>IFERROR(_xlfn.LET(_xlpm.desc,_xlfn.XLOOKUP(E212,'Export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12" s="70" t="str">
        <f>IFERROR(_xlfn.LET(_xlpm.desc,_xlfn.XLOOKUP(E212,'Export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12" s="40" t="str">
        <f>IFERROR(_xlfn.LET(_xlpm.desc,_xlfn.XLOOKUP(E212,'Export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12" s="39" t="str">
        <f>IFERROR(_xlfn.LET(_xlpm.desc,_xlfn.XLOOKUP(E212,'Export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12" s="45" t="str">
        <f>IFERROR(_xlfn.LET(_xlpm.desc,_xlfn.XLOOKUP(E212,'Export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12" s="38" t="str">
        <f>IFERROR(_xlfn.LET(         _xlpm.desc, _xlfn.XLOOKUP(E212,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12" s="39" t="str">
        <f>IFERROR(_xlfn.LET(_xlpm.desc,_xlfn.XLOOKUP(E212,'Export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12" s="42" t="str">
        <f>IFERROR(_xlfn.LET(_xlpm.desc,_xlfn.XLOOKUP(E212,'Export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12" s="50" t="str">
        <f>IFERROR(_xlfn.LET(_xlpm.desc,_xlfn.XLOOKUP(E212,'Export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12" t="str">
        <f ca="1">IF(E212="","",TODAY()-DATEVALUE(LEFT(_xlfn.XLOOKUP(E212,'Export file'!$I:$I,'Export file'!$F:$F,""),10)))</f>
        <v/>
      </c>
    </row>
    <row r="213" spans="2:24" ht="21.95" customHeight="1" x14ac:dyDescent="0.2">
      <c r="B213" s="60"/>
      <c r="C213" s="105"/>
      <c r="D213" s="38"/>
      <c r="E213" s="39"/>
      <c r="F213" s="39"/>
      <c r="G213" s="63"/>
      <c r="H213" s="39" t="str">
        <f t="shared" si="3"/>
        <v/>
      </c>
      <c r="I213" s="39"/>
      <c r="J213" s="77" t="b">
        <v>0</v>
      </c>
      <c r="K213" s="78" t="b">
        <v>0</v>
      </c>
      <c r="L213" s="73"/>
      <c r="M213" s="38" t="str">
        <f>TRIM(IFERROR(_xlfn.LET(_xlpm.desc,_xlfn.XLOOKUP(E213,'Export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13" s="39" t="str">
        <f>IFERROR(_xlfn.LET(_xlpm.desc,_xlfn.XLOOKUP(E213,'Export file'!I:I,'Export file'!H:H,""),_xlpm.startLabel,"Account Number ",_xlpm.startPos,SEARCH(_xlpm.startLabel,_xlpm.desc)+LEN(_xlpm.startLabel),MID(_xlpm.desc,_xlpm.startPos,8)),"-")</f>
        <v>-</v>
      </c>
      <c r="O213" s="39" t="str">
        <f>IFERROR(_xlfn.LET(_xlpm.desc,_xlfn.XLOOKUP(E213,'Export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13" s="70" t="str">
        <f>IFERROR(_xlfn.LET(_xlpm.desc,_xlfn.XLOOKUP(E213,'Export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13" s="40" t="str">
        <f>IFERROR(_xlfn.LET(_xlpm.desc,_xlfn.XLOOKUP(E213,'Export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13" s="39" t="str">
        <f>IFERROR(_xlfn.LET(_xlpm.desc,_xlfn.XLOOKUP(E213,'Export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13" s="45" t="str">
        <f>IFERROR(_xlfn.LET(_xlpm.desc,_xlfn.XLOOKUP(E213,'Export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13" s="38" t="str">
        <f>IFERROR(_xlfn.LET(         _xlpm.desc, _xlfn.XLOOKUP(E213,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13" s="39" t="str">
        <f>IFERROR(_xlfn.LET(_xlpm.desc,_xlfn.XLOOKUP(E213,'Export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13" s="42" t="str">
        <f>IFERROR(_xlfn.LET(_xlpm.desc,_xlfn.XLOOKUP(E213,'Export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13" s="50" t="str">
        <f>IFERROR(_xlfn.LET(_xlpm.desc,_xlfn.XLOOKUP(E213,'Export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13" t="str">
        <f ca="1">IF(E213="","",TODAY()-DATEVALUE(LEFT(_xlfn.XLOOKUP(E213,'Export file'!$I:$I,'Export file'!$F:$F,""),10)))</f>
        <v/>
      </c>
    </row>
    <row r="214" spans="2:24" ht="21.95" customHeight="1" x14ac:dyDescent="0.2">
      <c r="B214" s="60"/>
      <c r="C214" s="105"/>
      <c r="D214" s="38"/>
      <c r="E214" s="39"/>
      <c r="F214" s="39"/>
      <c r="G214" s="63"/>
      <c r="H214" s="39" t="str">
        <f t="shared" si="3"/>
        <v/>
      </c>
      <c r="I214" s="39"/>
      <c r="J214" s="77" t="b">
        <v>0</v>
      </c>
      <c r="K214" s="78" t="b">
        <v>0</v>
      </c>
      <c r="L214" s="73"/>
      <c r="M214" s="38" t="str">
        <f>TRIM(IFERROR(_xlfn.LET(_xlpm.desc,_xlfn.XLOOKUP(E214,'Export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14" s="39" t="str">
        <f>IFERROR(_xlfn.LET(_xlpm.desc,_xlfn.XLOOKUP(E214,'Export file'!I:I,'Export file'!H:H,""),_xlpm.startLabel,"Account Number ",_xlpm.startPos,SEARCH(_xlpm.startLabel,_xlpm.desc)+LEN(_xlpm.startLabel),MID(_xlpm.desc,_xlpm.startPos,8)),"-")</f>
        <v>-</v>
      </c>
      <c r="O214" s="39" t="str">
        <f>IFERROR(_xlfn.LET(_xlpm.desc,_xlfn.XLOOKUP(E214,'Export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14" s="70" t="str">
        <f>IFERROR(_xlfn.LET(_xlpm.desc,_xlfn.XLOOKUP(E214,'Export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14" s="40" t="str">
        <f>IFERROR(_xlfn.LET(_xlpm.desc,_xlfn.XLOOKUP(E214,'Export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14" s="39" t="str">
        <f>IFERROR(_xlfn.LET(_xlpm.desc,_xlfn.XLOOKUP(E214,'Export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14" s="45" t="str">
        <f>IFERROR(_xlfn.LET(_xlpm.desc,_xlfn.XLOOKUP(E214,'Export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14" s="38" t="str">
        <f>IFERROR(_xlfn.LET(         _xlpm.desc, _xlfn.XLOOKUP(E214,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14" s="39" t="str">
        <f>IFERROR(_xlfn.LET(_xlpm.desc,_xlfn.XLOOKUP(E214,'Export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14" s="42" t="str">
        <f>IFERROR(_xlfn.LET(_xlpm.desc,_xlfn.XLOOKUP(E214,'Export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14" s="50" t="str">
        <f>IFERROR(_xlfn.LET(_xlpm.desc,_xlfn.XLOOKUP(E214,'Export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14" t="str">
        <f ca="1">IF(E214="","",TODAY()-DATEVALUE(LEFT(_xlfn.XLOOKUP(E214,'Export file'!$I:$I,'Export file'!$F:$F,""),10)))</f>
        <v/>
      </c>
    </row>
    <row r="215" spans="2:24" ht="21.95" customHeight="1" x14ac:dyDescent="0.2">
      <c r="B215" s="60"/>
      <c r="C215" s="105"/>
      <c r="D215" s="38"/>
      <c r="E215" s="39"/>
      <c r="F215" s="39"/>
      <c r="G215" s="63"/>
      <c r="H215" s="39" t="str">
        <f t="shared" si="3"/>
        <v/>
      </c>
      <c r="I215" s="39"/>
      <c r="J215" s="77" t="b">
        <v>0</v>
      </c>
      <c r="K215" s="78" t="b">
        <v>0</v>
      </c>
      <c r="L215" s="73"/>
      <c r="M215" s="38" t="str">
        <f>TRIM(IFERROR(_xlfn.LET(_xlpm.desc,_xlfn.XLOOKUP(E215,'Export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15" s="39" t="str">
        <f>IFERROR(_xlfn.LET(_xlpm.desc,_xlfn.XLOOKUP(E215,'Export file'!I:I,'Export file'!H:H,""),_xlpm.startLabel,"Account Number ",_xlpm.startPos,SEARCH(_xlpm.startLabel,_xlpm.desc)+LEN(_xlpm.startLabel),MID(_xlpm.desc,_xlpm.startPos,8)),"-")</f>
        <v>-</v>
      </c>
      <c r="O215" s="39" t="str">
        <f>IFERROR(_xlfn.LET(_xlpm.desc,_xlfn.XLOOKUP(E215,'Export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15" s="70" t="str">
        <f>IFERROR(_xlfn.LET(_xlpm.desc,_xlfn.XLOOKUP(E215,'Export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15" s="40" t="str">
        <f>IFERROR(_xlfn.LET(_xlpm.desc,_xlfn.XLOOKUP(E215,'Export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15" s="39" t="str">
        <f>IFERROR(_xlfn.LET(_xlpm.desc,_xlfn.XLOOKUP(E215,'Export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15" s="45" t="str">
        <f>IFERROR(_xlfn.LET(_xlpm.desc,_xlfn.XLOOKUP(E215,'Export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15" s="38" t="str">
        <f>IFERROR(_xlfn.LET(         _xlpm.desc, _xlfn.XLOOKUP(E215,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15" s="39" t="str">
        <f>IFERROR(_xlfn.LET(_xlpm.desc,_xlfn.XLOOKUP(E215,'Export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15" s="42" t="str">
        <f>IFERROR(_xlfn.LET(_xlpm.desc,_xlfn.XLOOKUP(E215,'Export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15" s="50" t="str">
        <f>IFERROR(_xlfn.LET(_xlpm.desc,_xlfn.XLOOKUP(E215,'Export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15" t="str">
        <f ca="1">IF(E215="","",TODAY()-DATEVALUE(LEFT(_xlfn.XLOOKUP(E215,'Export file'!$I:$I,'Export file'!$F:$F,""),10)))</f>
        <v/>
      </c>
    </row>
    <row r="216" spans="2:24" ht="21.95" customHeight="1" x14ac:dyDescent="0.2">
      <c r="B216" s="60"/>
      <c r="C216" s="105"/>
      <c r="D216" s="38"/>
      <c r="E216" s="39"/>
      <c r="F216" s="39"/>
      <c r="G216" s="63"/>
      <c r="H216" s="39" t="str">
        <f t="shared" si="3"/>
        <v/>
      </c>
      <c r="I216" s="39"/>
      <c r="J216" s="77" t="b">
        <v>0</v>
      </c>
      <c r="K216" s="78" t="b">
        <v>0</v>
      </c>
      <c r="L216" s="73"/>
      <c r="M216" s="38" t="str">
        <f>TRIM(IFERROR(_xlfn.LET(_xlpm.desc,_xlfn.XLOOKUP(E216,'Export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16" s="39" t="str">
        <f>IFERROR(_xlfn.LET(_xlpm.desc,_xlfn.XLOOKUP(E216,'Export file'!I:I,'Export file'!H:H,""),_xlpm.startLabel,"Account Number ",_xlpm.startPos,SEARCH(_xlpm.startLabel,_xlpm.desc)+LEN(_xlpm.startLabel),MID(_xlpm.desc,_xlpm.startPos,8)),"-")</f>
        <v>-</v>
      </c>
      <c r="O216" s="39" t="str">
        <f>IFERROR(_xlfn.LET(_xlpm.desc,_xlfn.XLOOKUP(E216,'Export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16" s="70" t="str">
        <f>IFERROR(_xlfn.LET(_xlpm.desc,_xlfn.XLOOKUP(E216,'Export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16" s="40" t="str">
        <f>IFERROR(_xlfn.LET(_xlpm.desc,_xlfn.XLOOKUP(E216,'Export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16" s="39" t="str">
        <f>IFERROR(_xlfn.LET(_xlpm.desc,_xlfn.XLOOKUP(E216,'Export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16" s="45" t="str">
        <f>IFERROR(_xlfn.LET(_xlpm.desc,_xlfn.XLOOKUP(E216,'Export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16" s="38" t="str">
        <f>IFERROR(_xlfn.LET(         _xlpm.desc, _xlfn.XLOOKUP(E216,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16" s="39" t="str">
        <f>IFERROR(_xlfn.LET(_xlpm.desc,_xlfn.XLOOKUP(E216,'Export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16" s="42" t="str">
        <f>IFERROR(_xlfn.LET(_xlpm.desc,_xlfn.XLOOKUP(E216,'Export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16" s="50" t="str">
        <f>IFERROR(_xlfn.LET(_xlpm.desc,_xlfn.XLOOKUP(E216,'Export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16" t="str">
        <f ca="1">IF(E216="","",TODAY()-DATEVALUE(LEFT(_xlfn.XLOOKUP(E216,'Export file'!$I:$I,'Export file'!$F:$F,""),10)))</f>
        <v/>
      </c>
    </row>
    <row r="217" spans="2:24" ht="21.95" customHeight="1" x14ac:dyDescent="0.2">
      <c r="B217" s="60"/>
      <c r="C217" s="105"/>
      <c r="D217" s="38"/>
      <c r="E217" s="39"/>
      <c r="F217" s="39"/>
      <c r="G217" s="63"/>
      <c r="H217" s="39" t="str">
        <f t="shared" si="3"/>
        <v/>
      </c>
      <c r="I217" s="39"/>
      <c r="J217" s="77" t="b">
        <v>0</v>
      </c>
      <c r="K217" s="78" t="b">
        <v>0</v>
      </c>
      <c r="L217" s="73"/>
      <c r="M217" s="38" t="str">
        <f>TRIM(IFERROR(_xlfn.LET(_xlpm.desc,_xlfn.XLOOKUP(E217,'Export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17" s="39" t="str">
        <f>IFERROR(_xlfn.LET(_xlpm.desc,_xlfn.XLOOKUP(E217,'Export file'!I:I,'Export file'!H:H,""),_xlpm.startLabel,"Account Number ",_xlpm.startPos,SEARCH(_xlpm.startLabel,_xlpm.desc)+LEN(_xlpm.startLabel),MID(_xlpm.desc,_xlpm.startPos,8)),"-")</f>
        <v>-</v>
      </c>
      <c r="O217" s="39" t="str">
        <f>IFERROR(_xlfn.LET(_xlpm.desc,_xlfn.XLOOKUP(E217,'Export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17" s="70" t="str">
        <f>IFERROR(_xlfn.LET(_xlpm.desc,_xlfn.XLOOKUP(E217,'Export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17" s="40" t="str">
        <f>IFERROR(_xlfn.LET(_xlpm.desc,_xlfn.XLOOKUP(E217,'Export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17" s="39" t="str">
        <f>IFERROR(_xlfn.LET(_xlpm.desc,_xlfn.XLOOKUP(E217,'Export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17" s="45" t="str">
        <f>IFERROR(_xlfn.LET(_xlpm.desc,_xlfn.XLOOKUP(E217,'Export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17" s="38" t="str">
        <f>IFERROR(_xlfn.LET(         _xlpm.desc, _xlfn.XLOOKUP(E217,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17" s="39" t="str">
        <f>IFERROR(_xlfn.LET(_xlpm.desc,_xlfn.XLOOKUP(E217,'Export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17" s="42" t="str">
        <f>IFERROR(_xlfn.LET(_xlpm.desc,_xlfn.XLOOKUP(E217,'Export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17" s="50" t="str">
        <f>IFERROR(_xlfn.LET(_xlpm.desc,_xlfn.XLOOKUP(E217,'Export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17" t="str">
        <f ca="1">IF(E217="","",TODAY()-DATEVALUE(LEFT(_xlfn.XLOOKUP(E217,'Export file'!$I:$I,'Export file'!$F:$F,""),10)))</f>
        <v/>
      </c>
    </row>
    <row r="218" spans="2:24" ht="21.95" customHeight="1" x14ac:dyDescent="0.2">
      <c r="B218" s="60"/>
      <c r="C218" s="105"/>
      <c r="D218" s="38"/>
      <c r="E218" s="39"/>
      <c r="F218" s="39"/>
      <c r="G218" s="63"/>
      <c r="H218" s="39" t="str">
        <f t="shared" si="3"/>
        <v/>
      </c>
      <c r="I218" s="39"/>
      <c r="J218" s="77" t="b">
        <v>0</v>
      </c>
      <c r="K218" s="78" t="b">
        <v>0</v>
      </c>
      <c r="L218" s="73"/>
      <c r="M218" s="38" t="str">
        <f>TRIM(IFERROR(_xlfn.LET(_xlpm.desc,_xlfn.XLOOKUP(E218,'Export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18" s="39" t="str">
        <f>IFERROR(_xlfn.LET(_xlpm.desc,_xlfn.XLOOKUP(E218,'Export file'!I:I,'Export file'!H:H,""),_xlpm.startLabel,"Account Number ",_xlpm.startPos,SEARCH(_xlpm.startLabel,_xlpm.desc)+LEN(_xlpm.startLabel),MID(_xlpm.desc,_xlpm.startPos,8)),"-")</f>
        <v>-</v>
      </c>
      <c r="O218" s="39" t="str">
        <f>IFERROR(_xlfn.LET(_xlpm.desc,_xlfn.XLOOKUP(E218,'Export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18" s="70" t="str">
        <f>IFERROR(_xlfn.LET(_xlpm.desc,_xlfn.XLOOKUP(E218,'Export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18" s="40" t="str">
        <f>IFERROR(_xlfn.LET(_xlpm.desc,_xlfn.XLOOKUP(E218,'Export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18" s="39" t="str">
        <f>IFERROR(_xlfn.LET(_xlpm.desc,_xlfn.XLOOKUP(E218,'Export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18" s="45" t="str">
        <f>IFERROR(_xlfn.LET(_xlpm.desc,_xlfn.XLOOKUP(E218,'Export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18" s="38" t="str">
        <f>IFERROR(_xlfn.LET(         _xlpm.desc, _xlfn.XLOOKUP(E218,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18" s="39" t="str">
        <f>IFERROR(_xlfn.LET(_xlpm.desc,_xlfn.XLOOKUP(E218,'Export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18" s="42" t="str">
        <f>IFERROR(_xlfn.LET(_xlpm.desc,_xlfn.XLOOKUP(E218,'Export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18" s="50" t="str">
        <f>IFERROR(_xlfn.LET(_xlpm.desc,_xlfn.XLOOKUP(E218,'Export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18" t="str">
        <f ca="1">IF(E218="","",TODAY()-DATEVALUE(LEFT(_xlfn.XLOOKUP(E218,'Export file'!$I:$I,'Export file'!$F:$F,""),10)))</f>
        <v/>
      </c>
    </row>
    <row r="219" spans="2:24" ht="21.95" customHeight="1" x14ac:dyDescent="0.2">
      <c r="B219" s="60"/>
      <c r="C219" s="105"/>
      <c r="D219" s="38"/>
      <c r="E219" s="39"/>
      <c r="F219" s="39"/>
      <c r="G219" s="63"/>
      <c r="H219" s="39" t="str">
        <f t="shared" si="3"/>
        <v/>
      </c>
      <c r="I219" s="39"/>
      <c r="J219" s="77" t="b">
        <v>0</v>
      </c>
      <c r="K219" s="78" t="b">
        <v>0</v>
      </c>
      <c r="L219" s="73"/>
      <c r="M219" s="38" t="str">
        <f>TRIM(IFERROR(_xlfn.LET(_xlpm.desc,_xlfn.XLOOKUP(E219,'Export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19" s="39" t="str">
        <f>IFERROR(_xlfn.LET(_xlpm.desc,_xlfn.XLOOKUP(E219,'Export file'!I:I,'Export file'!H:H,""),_xlpm.startLabel,"Account Number ",_xlpm.startPos,SEARCH(_xlpm.startLabel,_xlpm.desc)+LEN(_xlpm.startLabel),MID(_xlpm.desc,_xlpm.startPos,8)),"-")</f>
        <v>-</v>
      </c>
      <c r="O219" s="39" t="str">
        <f>IFERROR(_xlfn.LET(_xlpm.desc,_xlfn.XLOOKUP(E219,'Export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19" s="70" t="str">
        <f>IFERROR(_xlfn.LET(_xlpm.desc,_xlfn.XLOOKUP(E219,'Export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19" s="40" t="str">
        <f>IFERROR(_xlfn.LET(_xlpm.desc,_xlfn.XLOOKUP(E219,'Export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19" s="39" t="str">
        <f>IFERROR(_xlfn.LET(_xlpm.desc,_xlfn.XLOOKUP(E219,'Export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19" s="45" t="str">
        <f>IFERROR(_xlfn.LET(_xlpm.desc,_xlfn.XLOOKUP(E219,'Export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19" s="38" t="str">
        <f>IFERROR(_xlfn.LET(         _xlpm.desc, _xlfn.XLOOKUP(E219,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19" s="39" t="str">
        <f>IFERROR(_xlfn.LET(_xlpm.desc,_xlfn.XLOOKUP(E219,'Export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19" s="42" t="str">
        <f>IFERROR(_xlfn.LET(_xlpm.desc,_xlfn.XLOOKUP(E219,'Export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19" s="50" t="str">
        <f>IFERROR(_xlfn.LET(_xlpm.desc,_xlfn.XLOOKUP(E219,'Export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19" t="str">
        <f ca="1">IF(E219="","",TODAY()-DATEVALUE(LEFT(_xlfn.XLOOKUP(E219,'Export file'!$I:$I,'Export file'!$F:$F,""),10)))</f>
        <v/>
      </c>
    </row>
    <row r="220" spans="2:24" ht="21.95" customHeight="1" x14ac:dyDescent="0.2">
      <c r="B220" s="60"/>
      <c r="C220" s="105"/>
      <c r="D220" s="38"/>
      <c r="E220" s="39"/>
      <c r="F220" s="39"/>
      <c r="G220" s="63"/>
      <c r="H220" s="39" t="str">
        <f t="shared" si="3"/>
        <v/>
      </c>
      <c r="I220" s="39"/>
      <c r="J220" s="77" t="b">
        <v>0</v>
      </c>
      <c r="K220" s="78" t="b">
        <v>0</v>
      </c>
      <c r="L220" s="73"/>
      <c r="M220" s="38" t="str">
        <f>TRIM(IFERROR(_xlfn.LET(_xlpm.desc,_xlfn.XLOOKUP(E220,'Export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20" s="39" t="str">
        <f>IFERROR(_xlfn.LET(_xlpm.desc,_xlfn.XLOOKUP(E220,'Export file'!I:I,'Export file'!H:H,""),_xlpm.startLabel,"Account Number ",_xlpm.startPos,SEARCH(_xlpm.startLabel,_xlpm.desc)+LEN(_xlpm.startLabel),MID(_xlpm.desc,_xlpm.startPos,8)),"-")</f>
        <v>-</v>
      </c>
      <c r="O220" s="39" t="str">
        <f>IFERROR(_xlfn.LET(_xlpm.desc,_xlfn.XLOOKUP(E220,'Export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20" s="70" t="str">
        <f>IFERROR(_xlfn.LET(_xlpm.desc,_xlfn.XLOOKUP(E220,'Export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20" s="40" t="str">
        <f>IFERROR(_xlfn.LET(_xlpm.desc,_xlfn.XLOOKUP(E220,'Export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20" s="39" t="str">
        <f>IFERROR(_xlfn.LET(_xlpm.desc,_xlfn.XLOOKUP(E220,'Export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20" s="45" t="str">
        <f>IFERROR(_xlfn.LET(_xlpm.desc,_xlfn.XLOOKUP(E220,'Export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20" s="38" t="str">
        <f>IFERROR(_xlfn.LET(         _xlpm.desc, _xlfn.XLOOKUP(E220,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20" s="39" t="str">
        <f>IFERROR(_xlfn.LET(_xlpm.desc,_xlfn.XLOOKUP(E220,'Export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20" s="42" t="str">
        <f>IFERROR(_xlfn.LET(_xlpm.desc,_xlfn.XLOOKUP(E220,'Export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20" s="50" t="str">
        <f>IFERROR(_xlfn.LET(_xlpm.desc,_xlfn.XLOOKUP(E220,'Export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20" t="str">
        <f ca="1">IF(E220="","",TODAY()-DATEVALUE(LEFT(_xlfn.XLOOKUP(E220,'Export file'!$I:$I,'Export file'!$F:$F,""),10)))</f>
        <v/>
      </c>
    </row>
    <row r="221" spans="2:24" ht="21.95" customHeight="1" x14ac:dyDescent="0.2">
      <c r="B221" s="60"/>
      <c r="C221" s="105"/>
      <c r="D221" s="38"/>
      <c r="E221" s="39"/>
      <c r="F221" s="39"/>
      <c r="G221" s="63"/>
      <c r="H221" s="39" t="str">
        <f t="shared" si="3"/>
        <v/>
      </c>
      <c r="I221" s="39"/>
      <c r="J221" s="77" t="b">
        <v>0</v>
      </c>
      <c r="K221" s="78" t="b">
        <v>0</v>
      </c>
      <c r="L221" s="73"/>
      <c r="M221" s="38" t="str">
        <f>TRIM(IFERROR(_xlfn.LET(_xlpm.desc,_xlfn.XLOOKUP(E221,'Export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21" s="39" t="str">
        <f>IFERROR(_xlfn.LET(_xlpm.desc,_xlfn.XLOOKUP(E221,'Export file'!I:I,'Export file'!H:H,""),_xlpm.startLabel,"Account Number ",_xlpm.startPos,SEARCH(_xlpm.startLabel,_xlpm.desc)+LEN(_xlpm.startLabel),MID(_xlpm.desc,_xlpm.startPos,8)),"-")</f>
        <v>-</v>
      </c>
      <c r="O221" s="39" t="str">
        <f>IFERROR(_xlfn.LET(_xlpm.desc,_xlfn.XLOOKUP(E221,'Export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21" s="70" t="str">
        <f>IFERROR(_xlfn.LET(_xlpm.desc,_xlfn.XLOOKUP(E221,'Export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21" s="40" t="str">
        <f>IFERROR(_xlfn.LET(_xlpm.desc,_xlfn.XLOOKUP(E221,'Export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21" s="39" t="str">
        <f>IFERROR(_xlfn.LET(_xlpm.desc,_xlfn.XLOOKUP(E221,'Export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21" s="45" t="str">
        <f>IFERROR(_xlfn.LET(_xlpm.desc,_xlfn.XLOOKUP(E221,'Export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21" s="38" t="str">
        <f>IFERROR(_xlfn.LET(         _xlpm.desc, _xlfn.XLOOKUP(E221,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21" s="39" t="str">
        <f>IFERROR(_xlfn.LET(_xlpm.desc,_xlfn.XLOOKUP(E221,'Export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21" s="42" t="str">
        <f>IFERROR(_xlfn.LET(_xlpm.desc,_xlfn.XLOOKUP(E221,'Export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21" s="50" t="str">
        <f>IFERROR(_xlfn.LET(_xlpm.desc,_xlfn.XLOOKUP(E221,'Export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21" t="str">
        <f ca="1">IF(E221="","",TODAY()-DATEVALUE(LEFT(_xlfn.XLOOKUP(E221,'Export file'!$I:$I,'Export file'!$F:$F,""),10)))</f>
        <v/>
      </c>
    </row>
    <row r="222" spans="2:24" ht="21.95" customHeight="1" x14ac:dyDescent="0.2">
      <c r="B222" s="60"/>
      <c r="C222" s="105"/>
      <c r="D222" s="38"/>
      <c r="E222" s="39"/>
      <c r="F222" s="39"/>
      <c r="G222" s="63"/>
      <c r="H222" s="39" t="str">
        <f t="shared" si="3"/>
        <v/>
      </c>
      <c r="I222" s="39"/>
      <c r="J222" s="77" t="b">
        <v>0</v>
      </c>
      <c r="K222" s="78" t="b">
        <v>0</v>
      </c>
      <c r="L222" s="73"/>
      <c r="M222" s="38" t="str">
        <f>TRIM(IFERROR(_xlfn.LET(_xlpm.desc,_xlfn.XLOOKUP(E222,'Export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22" s="39" t="str">
        <f>IFERROR(_xlfn.LET(_xlpm.desc,_xlfn.XLOOKUP(E222,'Export file'!I:I,'Export file'!H:H,""),_xlpm.startLabel,"Account Number ",_xlpm.startPos,SEARCH(_xlpm.startLabel,_xlpm.desc)+LEN(_xlpm.startLabel),MID(_xlpm.desc,_xlpm.startPos,8)),"-")</f>
        <v>-</v>
      </c>
      <c r="O222" s="39" t="str">
        <f>IFERROR(_xlfn.LET(_xlpm.desc,_xlfn.XLOOKUP(E222,'Export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22" s="70" t="str">
        <f>IFERROR(_xlfn.LET(_xlpm.desc,_xlfn.XLOOKUP(E222,'Export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22" s="40" t="str">
        <f>IFERROR(_xlfn.LET(_xlpm.desc,_xlfn.XLOOKUP(E222,'Export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22" s="39" t="str">
        <f>IFERROR(_xlfn.LET(_xlpm.desc,_xlfn.XLOOKUP(E222,'Export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22" s="45" t="str">
        <f>IFERROR(_xlfn.LET(_xlpm.desc,_xlfn.XLOOKUP(E222,'Export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22" s="38" t="str">
        <f>IFERROR(_xlfn.LET(         _xlpm.desc, _xlfn.XLOOKUP(E222,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22" s="39" t="str">
        <f>IFERROR(_xlfn.LET(_xlpm.desc,_xlfn.XLOOKUP(E222,'Export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22" s="42" t="str">
        <f>IFERROR(_xlfn.LET(_xlpm.desc,_xlfn.XLOOKUP(E222,'Export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22" s="50" t="str">
        <f>IFERROR(_xlfn.LET(_xlpm.desc,_xlfn.XLOOKUP(E222,'Export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22" t="str">
        <f ca="1">IF(E222="","",TODAY()-DATEVALUE(LEFT(_xlfn.XLOOKUP(E222,'Export file'!$I:$I,'Export file'!$F:$F,""),10)))</f>
        <v/>
      </c>
    </row>
    <row r="223" spans="2:24" ht="21.95" customHeight="1" x14ac:dyDescent="0.2">
      <c r="B223" s="60"/>
      <c r="C223" s="105"/>
      <c r="D223" s="38"/>
      <c r="E223" s="39"/>
      <c r="F223" s="39"/>
      <c r="G223" s="63"/>
      <c r="H223" s="39" t="str">
        <f t="shared" si="3"/>
        <v/>
      </c>
      <c r="I223" s="39"/>
      <c r="J223" s="77" t="b">
        <v>0</v>
      </c>
      <c r="K223" s="78" t="b">
        <v>0</v>
      </c>
      <c r="L223" s="73"/>
      <c r="M223" s="38" t="str">
        <f>TRIM(IFERROR(_xlfn.LET(_xlpm.desc,_xlfn.XLOOKUP(E223,'Export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23" s="39" t="str">
        <f>IFERROR(_xlfn.LET(_xlpm.desc,_xlfn.XLOOKUP(E223,'Export file'!I:I,'Export file'!H:H,""),_xlpm.startLabel,"Account Number ",_xlpm.startPos,SEARCH(_xlpm.startLabel,_xlpm.desc)+LEN(_xlpm.startLabel),MID(_xlpm.desc,_xlpm.startPos,8)),"-")</f>
        <v>-</v>
      </c>
      <c r="O223" s="39" t="str">
        <f>IFERROR(_xlfn.LET(_xlpm.desc,_xlfn.XLOOKUP(E223,'Export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23" s="70" t="str">
        <f>IFERROR(_xlfn.LET(_xlpm.desc,_xlfn.XLOOKUP(E223,'Export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23" s="40" t="str">
        <f>IFERROR(_xlfn.LET(_xlpm.desc,_xlfn.XLOOKUP(E223,'Export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23" s="39" t="str">
        <f>IFERROR(_xlfn.LET(_xlpm.desc,_xlfn.XLOOKUP(E223,'Export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23" s="45" t="str">
        <f>IFERROR(_xlfn.LET(_xlpm.desc,_xlfn.XLOOKUP(E223,'Export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23" s="38" t="str">
        <f>IFERROR(_xlfn.LET(         _xlpm.desc, _xlfn.XLOOKUP(E223,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23" s="39" t="str">
        <f>IFERROR(_xlfn.LET(_xlpm.desc,_xlfn.XLOOKUP(E223,'Export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23" s="42" t="str">
        <f>IFERROR(_xlfn.LET(_xlpm.desc,_xlfn.XLOOKUP(E223,'Export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23" s="50" t="str">
        <f>IFERROR(_xlfn.LET(_xlpm.desc,_xlfn.XLOOKUP(E223,'Export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23" t="str">
        <f ca="1">IF(E223="","",TODAY()-DATEVALUE(LEFT(_xlfn.XLOOKUP(E223,'Export file'!$I:$I,'Export file'!$F:$F,""),10)))</f>
        <v/>
      </c>
    </row>
    <row r="224" spans="2:24" ht="21.95" customHeight="1" x14ac:dyDescent="0.2">
      <c r="B224" s="60"/>
      <c r="C224" s="105"/>
      <c r="D224" s="38"/>
      <c r="E224" s="39"/>
      <c r="F224" s="39"/>
      <c r="G224" s="63"/>
      <c r="H224" s="39" t="str">
        <f t="shared" si="3"/>
        <v/>
      </c>
      <c r="I224" s="39"/>
      <c r="J224" s="77" t="b">
        <v>0</v>
      </c>
      <c r="K224" s="78" t="b">
        <v>0</v>
      </c>
      <c r="L224" s="73"/>
      <c r="M224" s="38" t="str">
        <f>TRIM(IFERROR(_xlfn.LET(_xlpm.desc,_xlfn.XLOOKUP(E224,'Export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24" s="39" t="str">
        <f>IFERROR(_xlfn.LET(_xlpm.desc,_xlfn.XLOOKUP(E224,'Export file'!I:I,'Export file'!H:H,""),_xlpm.startLabel,"Account Number ",_xlpm.startPos,SEARCH(_xlpm.startLabel,_xlpm.desc)+LEN(_xlpm.startLabel),MID(_xlpm.desc,_xlpm.startPos,8)),"-")</f>
        <v>-</v>
      </c>
      <c r="O224" s="39" t="str">
        <f>IFERROR(_xlfn.LET(_xlpm.desc,_xlfn.XLOOKUP(E224,'Export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24" s="70" t="str">
        <f>IFERROR(_xlfn.LET(_xlpm.desc,_xlfn.XLOOKUP(E224,'Export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24" s="40" t="str">
        <f>IFERROR(_xlfn.LET(_xlpm.desc,_xlfn.XLOOKUP(E224,'Export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24" s="39" t="str">
        <f>IFERROR(_xlfn.LET(_xlpm.desc,_xlfn.XLOOKUP(E224,'Export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24" s="45" t="str">
        <f>IFERROR(_xlfn.LET(_xlpm.desc,_xlfn.XLOOKUP(E224,'Export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24" s="38" t="str">
        <f>IFERROR(_xlfn.LET(         _xlpm.desc, _xlfn.XLOOKUP(E224,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24" s="39" t="str">
        <f>IFERROR(_xlfn.LET(_xlpm.desc,_xlfn.XLOOKUP(E224,'Export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24" s="42" t="str">
        <f>IFERROR(_xlfn.LET(_xlpm.desc,_xlfn.XLOOKUP(E224,'Export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24" s="50" t="str">
        <f>IFERROR(_xlfn.LET(_xlpm.desc,_xlfn.XLOOKUP(E224,'Export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24" t="str">
        <f ca="1">IF(E224="","",TODAY()-DATEVALUE(LEFT(_xlfn.XLOOKUP(E224,'Export file'!$I:$I,'Export file'!$F:$F,""),10)))</f>
        <v/>
      </c>
    </row>
    <row r="225" spans="2:24" ht="21.95" customHeight="1" x14ac:dyDescent="0.2">
      <c r="B225" s="60"/>
      <c r="C225" s="105"/>
      <c r="D225" s="38"/>
      <c r="E225" s="39"/>
      <c r="F225" s="39"/>
      <c r="G225" s="63"/>
      <c r="H225" s="39" t="str">
        <f t="shared" si="3"/>
        <v/>
      </c>
      <c r="I225" s="39"/>
      <c r="J225" s="77" t="b">
        <v>0</v>
      </c>
      <c r="K225" s="78" t="b">
        <v>0</v>
      </c>
      <c r="L225" s="73"/>
      <c r="M225" s="38" t="str">
        <f>TRIM(IFERROR(_xlfn.LET(_xlpm.desc,_xlfn.XLOOKUP(E225,'Export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25" s="39" t="str">
        <f>IFERROR(_xlfn.LET(_xlpm.desc,_xlfn.XLOOKUP(E225,'Export file'!I:I,'Export file'!H:H,""),_xlpm.startLabel,"Account Number ",_xlpm.startPos,SEARCH(_xlpm.startLabel,_xlpm.desc)+LEN(_xlpm.startLabel),MID(_xlpm.desc,_xlpm.startPos,8)),"-")</f>
        <v>-</v>
      </c>
      <c r="O225" s="39" t="str">
        <f>IFERROR(_xlfn.LET(_xlpm.desc,_xlfn.XLOOKUP(E225,'Export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25" s="70" t="str">
        <f>IFERROR(_xlfn.LET(_xlpm.desc,_xlfn.XLOOKUP(E225,'Export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25" s="40" t="str">
        <f>IFERROR(_xlfn.LET(_xlpm.desc,_xlfn.XLOOKUP(E225,'Export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25" s="39" t="str">
        <f>IFERROR(_xlfn.LET(_xlpm.desc,_xlfn.XLOOKUP(E225,'Export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25" s="45" t="str">
        <f>IFERROR(_xlfn.LET(_xlpm.desc,_xlfn.XLOOKUP(E225,'Export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25" s="38" t="str">
        <f>IFERROR(_xlfn.LET(         _xlpm.desc, _xlfn.XLOOKUP(E225,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25" s="39" t="str">
        <f>IFERROR(_xlfn.LET(_xlpm.desc,_xlfn.XLOOKUP(E225,'Export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25" s="42" t="str">
        <f>IFERROR(_xlfn.LET(_xlpm.desc,_xlfn.XLOOKUP(E225,'Export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25" s="50" t="str">
        <f>IFERROR(_xlfn.LET(_xlpm.desc,_xlfn.XLOOKUP(E225,'Export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25" t="str">
        <f ca="1">IF(E225="","",TODAY()-DATEVALUE(LEFT(_xlfn.XLOOKUP(E225,'Export file'!$I:$I,'Export file'!$F:$F,""),10)))</f>
        <v/>
      </c>
    </row>
    <row r="226" spans="2:24" ht="21.95" customHeight="1" x14ac:dyDescent="0.2">
      <c r="B226" s="60"/>
      <c r="C226" s="105"/>
      <c r="D226" s="38"/>
      <c r="E226" s="39"/>
      <c r="F226" s="39"/>
      <c r="G226" s="63"/>
      <c r="H226" s="39" t="str">
        <f t="shared" si="3"/>
        <v/>
      </c>
      <c r="I226" s="39"/>
      <c r="J226" s="77" t="b">
        <v>0</v>
      </c>
      <c r="K226" s="78" t="b">
        <v>0</v>
      </c>
      <c r="L226" s="73"/>
      <c r="M226" s="38" t="str">
        <f>TRIM(IFERROR(_xlfn.LET(_xlpm.desc,_xlfn.XLOOKUP(E226,'Export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26" s="39" t="str">
        <f>IFERROR(_xlfn.LET(_xlpm.desc,_xlfn.XLOOKUP(E226,'Export file'!I:I,'Export file'!H:H,""),_xlpm.startLabel,"Account Number ",_xlpm.startPos,SEARCH(_xlpm.startLabel,_xlpm.desc)+LEN(_xlpm.startLabel),MID(_xlpm.desc,_xlpm.startPos,8)),"-")</f>
        <v>-</v>
      </c>
      <c r="O226" s="39" t="str">
        <f>IFERROR(_xlfn.LET(_xlpm.desc,_xlfn.XLOOKUP(E226,'Export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26" s="70" t="str">
        <f>IFERROR(_xlfn.LET(_xlpm.desc,_xlfn.XLOOKUP(E226,'Export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26" s="40" t="str">
        <f>IFERROR(_xlfn.LET(_xlpm.desc,_xlfn.XLOOKUP(E226,'Export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26" s="39" t="str">
        <f>IFERROR(_xlfn.LET(_xlpm.desc,_xlfn.XLOOKUP(E226,'Export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26" s="45" t="str">
        <f>IFERROR(_xlfn.LET(_xlpm.desc,_xlfn.XLOOKUP(E226,'Export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26" s="38" t="str">
        <f>IFERROR(_xlfn.LET(         _xlpm.desc, _xlfn.XLOOKUP(E226,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26" s="39" t="str">
        <f>IFERROR(_xlfn.LET(_xlpm.desc,_xlfn.XLOOKUP(E226,'Export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26" s="42" t="str">
        <f>IFERROR(_xlfn.LET(_xlpm.desc,_xlfn.XLOOKUP(E226,'Export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26" s="50" t="str">
        <f>IFERROR(_xlfn.LET(_xlpm.desc,_xlfn.XLOOKUP(E226,'Export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26" t="str">
        <f ca="1">IF(E226="","",TODAY()-DATEVALUE(LEFT(_xlfn.XLOOKUP(E226,'Export file'!$I:$I,'Export file'!$F:$F,""),10)))</f>
        <v/>
      </c>
    </row>
    <row r="227" spans="2:24" ht="21.95" customHeight="1" x14ac:dyDescent="0.2">
      <c r="B227" s="60"/>
      <c r="C227" s="105"/>
      <c r="D227" s="38"/>
      <c r="E227" s="39"/>
      <c r="F227" s="39"/>
      <c r="G227" s="63"/>
      <c r="H227" s="39" t="str">
        <f t="shared" si="3"/>
        <v/>
      </c>
      <c r="I227" s="39"/>
      <c r="J227" s="77" t="b">
        <v>0</v>
      </c>
      <c r="K227" s="78" t="b">
        <v>0</v>
      </c>
      <c r="L227" s="73"/>
      <c r="M227" s="38" t="str">
        <f>TRIM(IFERROR(_xlfn.LET(_xlpm.desc,_xlfn.XLOOKUP(E227,'Export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27" s="39" t="str">
        <f>IFERROR(_xlfn.LET(_xlpm.desc,_xlfn.XLOOKUP(E227,'Export file'!I:I,'Export file'!H:H,""),_xlpm.startLabel,"Account Number ",_xlpm.startPos,SEARCH(_xlpm.startLabel,_xlpm.desc)+LEN(_xlpm.startLabel),MID(_xlpm.desc,_xlpm.startPos,8)),"-")</f>
        <v>-</v>
      </c>
      <c r="O227" s="39" t="str">
        <f>IFERROR(_xlfn.LET(_xlpm.desc,_xlfn.XLOOKUP(E227,'Export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27" s="70" t="str">
        <f>IFERROR(_xlfn.LET(_xlpm.desc,_xlfn.XLOOKUP(E227,'Export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27" s="40" t="str">
        <f>IFERROR(_xlfn.LET(_xlpm.desc,_xlfn.XLOOKUP(E227,'Export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27" s="39" t="str">
        <f>IFERROR(_xlfn.LET(_xlpm.desc,_xlfn.XLOOKUP(E227,'Export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27" s="45" t="str">
        <f>IFERROR(_xlfn.LET(_xlpm.desc,_xlfn.XLOOKUP(E227,'Export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27" s="38" t="str">
        <f>IFERROR(_xlfn.LET(         _xlpm.desc, _xlfn.XLOOKUP(E227,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27" s="39" t="str">
        <f>IFERROR(_xlfn.LET(_xlpm.desc,_xlfn.XLOOKUP(E227,'Export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27" s="42" t="str">
        <f>IFERROR(_xlfn.LET(_xlpm.desc,_xlfn.XLOOKUP(E227,'Export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27" s="50" t="str">
        <f>IFERROR(_xlfn.LET(_xlpm.desc,_xlfn.XLOOKUP(E227,'Export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27" t="str">
        <f ca="1">IF(E227="","",TODAY()-DATEVALUE(LEFT(_xlfn.XLOOKUP(E227,'Export file'!$I:$I,'Export file'!$F:$F,""),10)))</f>
        <v/>
      </c>
    </row>
    <row r="228" spans="2:24" ht="21.95" customHeight="1" x14ac:dyDescent="0.2">
      <c r="B228" s="60"/>
      <c r="C228" s="105"/>
      <c r="D228" s="38"/>
      <c r="E228" s="39"/>
      <c r="F228" s="39"/>
      <c r="G228" s="63"/>
      <c r="H228" s="39" t="str">
        <f t="shared" si="3"/>
        <v/>
      </c>
      <c r="I228" s="39"/>
      <c r="J228" s="77" t="b">
        <v>0</v>
      </c>
      <c r="K228" s="78" t="b">
        <v>0</v>
      </c>
      <c r="L228" s="73"/>
      <c r="M228" s="38" t="str">
        <f>TRIM(IFERROR(_xlfn.LET(_xlpm.desc,_xlfn.XLOOKUP(E228,'Export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28" s="39" t="str">
        <f>IFERROR(_xlfn.LET(_xlpm.desc,_xlfn.XLOOKUP(E228,'Export file'!I:I,'Export file'!H:H,""),_xlpm.startLabel,"Account Number ",_xlpm.startPos,SEARCH(_xlpm.startLabel,_xlpm.desc)+LEN(_xlpm.startLabel),MID(_xlpm.desc,_xlpm.startPos,8)),"-")</f>
        <v>-</v>
      </c>
      <c r="O228" s="39" t="str">
        <f>IFERROR(_xlfn.LET(_xlpm.desc,_xlfn.XLOOKUP(E228,'Export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28" s="70" t="str">
        <f>IFERROR(_xlfn.LET(_xlpm.desc,_xlfn.XLOOKUP(E228,'Export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28" s="40" t="str">
        <f>IFERROR(_xlfn.LET(_xlpm.desc,_xlfn.XLOOKUP(E228,'Export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28" s="39" t="str">
        <f>IFERROR(_xlfn.LET(_xlpm.desc,_xlfn.XLOOKUP(E228,'Export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28" s="45" t="str">
        <f>IFERROR(_xlfn.LET(_xlpm.desc,_xlfn.XLOOKUP(E228,'Export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28" s="38" t="str">
        <f>IFERROR(_xlfn.LET(         _xlpm.desc, _xlfn.XLOOKUP(E228,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28" s="39" t="str">
        <f>IFERROR(_xlfn.LET(_xlpm.desc,_xlfn.XLOOKUP(E228,'Export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28" s="42" t="str">
        <f>IFERROR(_xlfn.LET(_xlpm.desc,_xlfn.XLOOKUP(E228,'Export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28" s="50" t="str">
        <f>IFERROR(_xlfn.LET(_xlpm.desc,_xlfn.XLOOKUP(E228,'Export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28" t="str">
        <f ca="1">IF(E228="","",TODAY()-DATEVALUE(LEFT(_xlfn.XLOOKUP(E228,'Export file'!$I:$I,'Export file'!$F:$F,""),10)))</f>
        <v/>
      </c>
    </row>
    <row r="229" spans="2:24" ht="21.95" customHeight="1" x14ac:dyDescent="0.2">
      <c r="B229" s="60"/>
      <c r="C229" s="105"/>
      <c r="D229" s="38"/>
      <c r="E229" s="39"/>
      <c r="F229" s="39"/>
      <c r="G229" s="63"/>
      <c r="H229" s="39" t="str">
        <f t="shared" si="3"/>
        <v/>
      </c>
      <c r="I229" s="39"/>
      <c r="J229" s="77" t="b">
        <v>0</v>
      </c>
      <c r="K229" s="78" t="b">
        <v>0</v>
      </c>
      <c r="L229" s="73"/>
      <c r="M229" s="38" t="str">
        <f>TRIM(IFERROR(_xlfn.LET(_xlpm.desc,_xlfn.XLOOKUP(E229,'Export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29" s="39" t="str">
        <f>IFERROR(_xlfn.LET(_xlpm.desc,_xlfn.XLOOKUP(E229,'Export file'!I:I,'Export file'!H:H,""),_xlpm.startLabel,"Account Number ",_xlpm.startPos,SEARCH(_xlpm.startLabel,_xlpm.desc)+LEN(_xlpm.startLabel),MID(_xlpm.desc,_xlpm.startPos,8)),"-")</f>
        <v>-</v>
      </c>
      <c r="O229" s="39" t="str">
        <f>IFERROR(_xlfn.LET(_xlpm.desc,_xlfn.XLOOKUP(E229,'Export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29" s="70" t="str">
        <f>IFERROR(_xlfn.LET(_xlpm.desc,_xlfn.XLOOKUP(E229,'Export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29" s="40" t="str">
        <f>IFERROR(_xlfn.LET(_xlpm.desc,_xlfn.XLOOKUP(E229,'Export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29" s="39" t="str">
        <f>IFERROR(_xlfn.LET(_xlpm.desc,_xlfn.XLOOKUP(E229,'Export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29" s="45" t="str">
        <f>IFERROR(_xlfn.LET(_xlpm.desc,_xlfn.XLOOKUP(E229,'Export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29" s="38" t="str">
        <f>IFERROR(_xlfn.LET(         _xlpm.desc, _xlfn.XLOOKUP(E229,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29" s="39" t="str">
        <f>IFERROR(_xlfn.LET(_xlpm.desc,_xlfn.XLOOKUP(E229,'Export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29" s="42" t="str">
        <f>IFERROR(_xlfn.LET(_xlpm.desc,_xlfn.XLOOKUP(E229,'Export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29" s="50" t="str">
        <f>IFERROR(_xlfn.LET(_xlpm.desc,_xlfn.XLOOKUP(E229,'Export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29" t="str">
        <f ca="1">IF(E229="","",TODAY()-DATEVALUE(LEFT(_xlfn.XLOOKUP(E229,'Export file'!$I:$I,'Export file'!$F:$F,""),10)))</f>
        <v/>
      </c>
    </row>
    <row r="230" spans="2:24" ht="21.95" customHeight="1" x14ac:dyDescent="0.2">
      <c r="B230" s="60"/>
      <c r="C230" s="105"/>
      <c r="D230" s="38"/>
      <c r="E230" s="39"/>
      <c r="F230" s="39"/>
      <c r="G230" s="63"/>
      <c r="H230" s="39" t="str">
        <f t="shared" si="3"/>
        <v/>
      </c>
      <c r="I230" s="39"/>
      <c r="J230" s="77" t="b">
        <v>0</v>
      </c>
      <c r="K230" s="78" t="b">
        <v>0</v>
      </c>
      <c r="L230" s="73"/>
      <c r="M230" s="38" t="str">
        <f>TRIM(IFERROR(_xlfn.LET(_xlpm.desc,_xlfn.XLOOKUP(E230,'Export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30" s="39" t="str">
        <f>IFERROR(_xlfn.LET(_xlpm.desc,_xlfn.XLOOKUP(E230,'Export file'!I:I,'Export file'!H:H,""),_xlpm.startLabel,"Account Number ",_xlpm.startPos,SEARCH(_xlpm.startLabel,_xlpm.desc)+LEN(_xlpm.startLabel),MID(_xlpm.desc,_xlpm.startPos,8)),"-")</f>
        <v>-</v>
      </c>
      <c r="O230" s="39" t="str">
        <f>IFERROR(_xlfn.LET(_xlpm.desc,_xlfn.XLOOKUP(E230,'Export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30" s="70" t="str">
        <f>IFERROR(_xlfn.LET(_xlpm.desc,_xlfn.XLOOKUP(E230,'Export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30" s="40" t="str">
        <f>IFERROR(_xlfn.LET(_xlpm.desc,_xlfn.XLOOKUP(E230,'Export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30" s="39" t="str">
        <f>IFERROR(_xlfn.LET(_xlpm.desc,_xlfn.XLOOKUP(E230,'Export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30" s="45" t="str">
        <f>IFERROR(_xlfn.LET(_xlpm.desc,_xlfn.XLOOKUP(E230,'Export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30" s="38" t="str">
        <f>IFERROR(_xlfn.LET(         _xlpm.desc, _xlfn.XLOOKUP(E230,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30" s="39" t="str">
        <f>IFERROR(_xlfn.LET(_xlpm.desc,_xlfn.XLOOKUP(E230,'Export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30" s="42" t="str">
        <f>IFERROR(_xlfn.LET(_xlpm.desc,_xlfn.XLOOKUP(E230,'Export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30" s="50" t="str">
        <f>IFERROR(_xlfn.LET(_xlpm.desc,_xlfn.XLOOKUP(E230,'Export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30" t="str">
        <f ca="1">IF(E230="","",TODAY()-DATEVALUE(LEFT(_xlfn.XLOOKUP(E230,'Export file'!$I:$I,'Export file'!$F:$F,""),10)))</f>
        <v/>
      </c>
    </row>
    <row r="231" spans="2:24" ht="21.95" customHeight="1" x14ac:dyDescent="0.2">
      <c r="B231" s="60"/>
      <c r="C231" s="105"/>
      <c r="D231" s="38"/>
      <c r="E231" s="39"/>
      <c r="F231" s="39"/>
      <c r="G231" s="63"/>
      <c r="H231" s="39" t="str">
        <f t="shared" si="3"/>
        <v/>
      </c>
      <c r="I231" s="39"/>
      <c r="J231" s="77" t="b">
        <v>0</v>
      </c>
      <c r="K231" s="78" t="b">
        <v>0</v>
      </c>
      <c r="L231" s="73"/>
      <c r="M231" s="38" t="str">
        <f>TRIM(IFERROR(_xlfn.LET(_xlpm.desc,_xlfn.XLOOKUP(E231,'Export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31" s="39" t="str">
        <f>IFERROR(_xlfn.LET(_xlpm.desc,_xlfn.XLOOKUP(E231,'Export file'!I:I,'Export file'!H:H,""),_xlpm.startLabel,"Account Number ",_xlpm.startPos,SEARCH(_xlpm.startLabel,_xlpm.desc)+LEN(_xlpm.startLabel),MID(_xlpm.desc,_xlpm.startPos,8)),"-")</f>
        <v>-</v>
      </c>
      <c r="O231" s="39" t="str">
        <f>IFERROR(_xlfn.LET(_xlpm.desc,_xlfn.XLOOKUP(E231,'Export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31" s="70" t="str">
        <f>IFERROR(_xlfn.LET(_xlpm.desc,_xlfn.XLOOKUP(E231,'Export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31" s="40" t="str">
        <f>IFERROR(_xlfn.LET(_xlpm.desc,_xlfn.XLOOKUP(E231,'Export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31" s="39" t="str">
        <f>IFERROR(_xlfn.LET(_xlpm.desc,_xlfn.XLOOKUP(E231,'Export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31" s="45" t="str">
        <f>IFERROR(_xlfn.LET(_xlpm.desc,_xlfn.XLOOKUP(E231,'Export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31" s="38" t="str">
        <f>IFERROR(_xlfn.LET(         _xlpm.desc, _xlfn.XLOOKUP(E231,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31" s="39" t="str">
        <f>IFERROR(_xlfn.LET(_xlpm.desc,_xlfn.XLOOKUP(E231,'Export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31" s="42" t="str">
        <f>IFERROR(_xlfn.LET(_xlpm.desc,_xlfn.XLOOKUP(E231,'Export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31" s="50" t="str">
        <f>IFERROR(_xlfn.LET(_xlpm.desc,_xlfn.XLOOKUP(E231,'Export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31" t="str">
        <f ca="1">IF(E231="","",TODAY()-DATEVALUE(LEFT(_xlfn.XLOOKUP(E231,'Export file'!$I:$I,'Export file'!$F:$F,""),10)))</f>
        <v/>
      </c>
    </row>
    <row r="232" spans="2:24" ht="21.95" customHeight="1" x14ac:dyDescent="0.2">
      <c r="B232" s="60"/>
      <c r="C232" s="105"/>
      <c r="D232" s="38"/>
      <c r="E232" s="39"/>
      <c r="F232" s="39"/>
      <c r="G232" s="63"/>
      <c r="H232" s="39" t="str">
        <f t="shared" si="3"/>
        <v/>
      </c>
      <c r="I232" s="39"/>
      <c r="J232" s="77" t="b">
        <v>0</v>
      </c>
      <c r="K232" s="78" t="b">
        <v>0</v>
      </c>
      <c r="L232" s="73"/>
      <c r="M232" s="38" t="str">
        <f>TRIM(IFERROR(_xlfn.LET(_xlpm.desc,_xlfn.XLOOKUP(E232,'Export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32" s="39" t="str">
        <f>IFERROR(_xlfn.LET(_xlpm.desc,_xlfn.XLOOKUP(E232,'Export file'!I:I,'Export file'!H:H,""),_xlpm.startLabel,"Account Number ",_xlpm.startPos,SEARCH(_xlpm.startLabel,_xlpm.desc)+LEN(_xlpm.startLabel),MID(_xlpm.desc,_xlpm.startPos,8)),"-")</f>
        <v>-</v>
      </c>
      <c r="O232" s="39" t="str">
        <f>IFERROR(_xlfn.LET(_xlpm.desc,_xlfn.XLOOKUP(E232,'Export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32" s="70" t="str">
        <f>IFERROR(_xlfn.LET(_xlpm.desc,_xlfn.XLOOKUP(E232,'Export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32" s="40" t="str">
        <f>IFERROR(_xlfn.LET(_xlpm.desc,_xlfn.XLOOKUP(E232,'Export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32" s="39" t="str">
        <f>IFERROR(_xlfn.LET(_xlpm.desc,_xlfn.XLOOKUP(E232,'Export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32" s="45" t="str">
        <f>IFERROR(_xlfn.LET(_xlpm.desc,_xlfn.XLOOKUP(E232,'Export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32" s="38" t="str">
        <f>IFERROR(_xlfn.LET(         _xlpm.desc, _xlfn.XLOOKUP(E232,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32" s="39" t="str">
        <f>IFERROR(_xlfn.LET(_xlpm.desc,_xlfn.XLOOKUP(E232,'Export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32" s="42" t="str">
        <f>IFERROR(_xlfn.LET(_xlpm.desc,_xlfn.XLOOKUP(E232,'Export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32" s="50" t="str">
        <f>IFERROR(_xlfn.LET(_xlpm.desc,_xlfn.XLOOKUP(E232,'Export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32" t="str">
        <f ca="1">IF(E232="","",TODAY()-DATEVALUE(LEFT(_xlfn.XLOOKUP(E232,'Export file'!$I:$I,'Export file'!$F:$F,""),10)))</f>
        <v/>
      </c>
    </row>
    <row r="233" spans="2:24" ht="21.95" customHeight="1" x14ac:dyDescent="0.2">
      <c r="B233" s="60"/>
      <c r="C233" s="105"/>
      <c r="D233" s="38"/>
      <c r="E233" s="39"/>
      <c r="F233" s="39"/>
      <c r="G233" s="63"/>
      <c r="H233" s="39" t="str">
        <f t="shared" si="3"/>
        <v/>
      </c>
      <c r="I233" s="39"/>
      <c r="J233" s="77" t="b">
        <v>0</v>
      </c>
      <c r="K233" s="78" t="b">
        <v>0</v>
      </c>
      <c r="L233" s="73"/>
      <c r="M233" s="38" t="str">
        <f>TRIM(IFERROR(_xlfn.LET(_xlpm.desc,_xlfn.XLOOKUP(E233,'Export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33" s="39" t="str">
        <f>IFERROR(_xlfn.LET(_xlpm.desc,_xlfn.XLOOKUP(E233,'Export file'!I:I,'Export file'!H:H,""),_xlpm.startLabel,"Account Number ",_xlpm.startPos,SEARCH(_xlpm.startLabel,_xlpm.desc)+LEN(_xlpm.startLabel),MID(_xlpm.desc,_xlpm.startPos,8)),"-")</f>
        <v>-</v>
      </c>
      <c r="O233" s="39" t="str">
        <f>IFERROR(_xlfn.LET(_xlpm.desc,_xlfn.XLOOKUP(E233,'Export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33" s="70" t="str">
        <f>IFERROR(_xlfn.LET(_xlpm.desc,_xlfn.XLOOKUP(E233,'Export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33" s="40" t="str">
        <f>IFERROR(_xlfn.LET(_xlpm.desc,_xlfn.XLOOKUP(E233,'Export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33" s="39" t="str">
        <f>IFERROR(_xlfn.LET(_xlpm.desc,_xlfn.XLOOKUP(E233,'Export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33" s="45" t="str">
        <f>IFERROR(_xlfn.LET(_xlpm.desc,_xlfn.XLOOKUP(E233,'Export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33" s="38" t="str">
        <f>IFERROR(_xlfn.LET(         _xlpm.desc, _xlfn.XLOOKUP(E233,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33" s="39" t="str">
        <f>IFERROR(_xlfn.LET(_xlpm.desc,_xlfn.XLOOKUP(E233,'Export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33" s="42" t="str">
        <f>IFERROR(_xlfn.LET(_xlpm.desc,_xlfn.XLOOKUP(E233,'Export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33" s="50" t="str">
        <f>IFERROR(_xlfn.LET(_xlpm.desc,_xlfn.XLOOKUP(E233,'Export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33" t="str">
        <f ca="1">IF(E233="","",TODAY()-DATEVALUE(LEFT(_xlfn.XLOOKUP(E233,'Export file'!$I:$I,'Export file'!$F:$F,""),10)))</f>
        <v/>
      </c>
    </row>
    <row r="234" spans="2:24" ht="21.95" customHeight="1" x14ac:dyDescent="0.2">
      <c r="B234" s="60"/>
      <c r="C234" s="105"/>
      <c r="D234" s="38"/>
      <c r="E234" s="39"/>
      <c r="F234" s="39"/>
      <c r="G234" s="63"/>
      <c r="H234" s="39" t="str">
        <f t="shared" si="3"/>
        <v/>
      </c>
      <c r="I234" s="39"/>
      <c r="J234" s="77" t="b">
        <v>0</v>
      </c>
      <c r="K234" s="78" t="b">
        <v>0</v>
      </c>
      <c r="L234" s="73"/>
      <c r="M234" s="38" t="str">
        <f>TRIM(IFERROR(_xlfn.LET(_xlpm.desc,_xlfn.XLOOKUP(E234,'Export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34" s="39" t="str">
        <f>IFERROR(_xlfn.LET(_xlpm.desc,_xlfn.XLOOKUP(E234,'Export file'!I:I,'Export file'!H:H,""),_xlpm.startLabel,"Account Number ",_xlpm.startPos,SEARCH(_xlpm.startLabel,_xlpm.desc)+LEN(_xlpm.startLabel),MID(_xlpm.desc,_xlpm.startPos,8)),"-")</f>
        <v>-</v>
      </c>
      <c r="O234" s="39" t="str">
        <f>IFERROR(_xlfn.LET(_xlpm.desc,_xlfn.XLOOKUP(E234,'Export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34" s="70" t="str">
        <f>IFERROR(_xlfn.LET(_xlpm.desc,_xlfn.XLOOKUP(E234,'Export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34" s="40" t="str">
        <f>IFERROR(_xlfn.LET(_xlpm.desc,_xlfn.XLOOKUP(E234,'Export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34" s="39" t="str">
        <f>IFERROR(_xlfn.LET(_xlpm.desc,_xlfn.XLOOKUP(E234,'Export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34" s="45" t="str">
        <f>IFERROR(_xlfn.LET(_xlpm.desc,_xlfn.XLOOKUP(E234,'Export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34" s="38" t="str">
        <f>IFERROR(_xlfn.LET(         _xlpm.desc, _xlfn.XLOOKUP(E234,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34" s="39" t="str">
        <f>IFERROR(_xlfn.LET(_xlpm.desc,_xlfn.XLOOKUP(E234,'Export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34" s="42" t="str">
        <f>IFERROR(_xlfn.LET(_xlpm.desc,_xlfn.XLOOKUP(E234,'Export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34" s="50" t="str">
        <f>IFERROR(_xlfn.LET(_xlpm.desc,_xlfn.XLOOKUP(E234,'Export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34" t="str">
        <f ca="1">IF(E234="","",TODAY()-DATEVALUE(LEFT(_xlfn.XLOOKUP(E234,'Export file'!$I:$I,'Export file'!$F:$F,""),10)))</f>
        <v/>
      </c>
    </row>
    <row r="235" spans="2:24" ht="21.95" customHeight="1" x14ac:dyDescent="0.2">
      <c r="B235" s="60"/>
      <c r="C235" s="105"/>
      <c r="D235" s="38"/>
      <c r="E235" s="39"/>
      <c r="F235" s="39"/>
      <c r="G235" s="63"/>
      <c r="H235" s="39" t="str">
        <f t="shared" si="3"/>
        <v/>
      </c>
      <c r="I235" s="39"/>
      <c r="J235" s="77" t="b">
        <v>0</v>
      </c>
      <c r="K235" s="78" t="b">
        <v>0</v>
      </c>
      <c r="L235" s="73"/>
      <c r="M235" s="38" t="str">
        <f>TRIM(IFERROR(_xlfn.LET(_xlpm.desc,_xlfn.XLOOKUP(E235,'Export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35" s="39" t="str">
        <f>IFERROR(_xlfn.LET(_xlpm.desc,_xlfn.XLOOKUP(E235,'Export file'!I:I,'Export file'!H:H,""),_xlpm.startLabel,"Account Number ",_xlpm.startPos,SEARCH(_xlpm.startLabel,_xlpm.desc)+LEN(_xlpm.startLabel),MID(_xlpm.desc,_xlpm.startPos,8)),"-")</f>
        <v>-</v>
      </c>
      <c r="O235" s="39" t="str">
        <f>IFERROR(_xlfn.LET(_xlpm.desc,_xlfn.XLOOKUP(E235,'Export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35" s="70" t="str">
        <f>IFERROR(_xlfn.LET(_xlpm.desc,_xlfn.XLOOKUP(E235,'Export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35" s="40" t="str">
        <f>IFERROR(_xlfn.LET(_xlpm.desc,_xlfn.XLOOKUP(E235,'Export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35" s="39" t="str">
        <f>IFERROR(_xlfn.LET(_xlpm.desc,_xlfn.XLOOKUP(E235,'Export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35" s="45" t="str">
        <f>IFERROR(_xlfn.LET(_xlpm.desc,_xlfn.XLOOKUP(E235,'Export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35" s="38" t="str">
        <f>IFERROR(_xlfn.LET(         _xlpm.desc, _xlfn.XLOOKUP(E235,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35" s="39" t="str">
        <f>IFERROR(_xlfn.LET(_xlpm.desc,_xlfn.XLOOKUP(E235,'Export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35" s="42" t="str">
        <f>IFERROR(_xlfn.LET(_xlpm.desc,_xlfn.XLOOKUP(E235,'Export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35" s="50" t="str">
        <f>IFERROR(_xlfn.LET(_xlpm.desc,_xlfn.XLOOKUP(E235,'Export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35" t="str">
        <f ca="1">IF(E235="","",TODAY()-DATEVALUE(LEFT(_xlfn.XLOOKUP(E235,'Export file'!$I:$I,'Export file'!$F:$F,""),10)))</f>
        <v/>
      </c>
    </row>
    <row r="236" spans="2:24" ht="21.95" customHeight="1" x14ac:dyDescent="0.2">
      <c r="B236" s="60"/>
      <c r="C236" s="105"/>
      <c r="D236" s="38"/>
      <c r="E236" s="39"/>
      <c r="F236" s="39"/>
      <c r="G236" s="63"/>
      <c r="H236" s="39" t="str">
        <f t="shared" si="3"/>
        <v/>
      </c>
      <c r="I236" s="39"/>
      <c r="J236" s="77" t="b">
        <v>0</v>
      </c>
      <c r="K236" s="78" t="b">
        <v>0</v>
      </c>
      <c r="L236" s="73"/>
      <c r="M236" s="38" t="str">
        <f>TRIM(IFERROR(_xlfn.LET(_xlpm.desc,_xlfn.XLOOKUP(E236,'Export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36" s="39" t="str">
        <f>IFERROR(_xlfn.LET(_xlpm.desc,_xlfn.XLOOKUP(E236,'Export file'!I:I,'Export file'!H:H,""),_xlpm.startLabel,"Account Number ",_xlpm.startPos,SEARCH(_xlpm.startLabel,_xlpm.desc)+LEN(_xlpm.startLabel),MID(_xlpm.desc,_xlpm.startPos,8)),"-")</f>
        <v>-</v>
      </c>
      <c r="O236" s="39" t="str">
        <f>IFERROR(_xlfn.LET(_xlpm.desc,_xlfn.XLOOKUP(E236,'Export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36" s="70" t="str">
        <f>IFERROR(_xlfn.LET(_xlpm.desc,_xlfn.XLOOKUP(E236,'Export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36" s="40" t="str">
        <f>IFERROR(_xlfn.LET(_xlpm.desc,_xlfn.XLOOKUP(E236,'Export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36" s="39" t="str">
        <f>IFERROR(_xlfn.LET(_xlpm.desc,_xlfn.XLOOKUP(E236,'Export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36" s="45" t="str">
        <f>IFERROR(_xlfn.LET(_xlpm.desc,_xlfn.XLOOKUP(E236,'Export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36" s="38" t="str">
        <f>IFERROR(_xlfn.LET(         _xlpm.desc, _xlfn.XLOOKUP(E236,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36" s="39" t="str">
        <f>IFERROR(_xlfn.LET(_xlpm.desc,_xlfn.XLOOKUP(E236,'Export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36" s="42" t="str">
        <f>IFERROR(_xlfn.LET(_xlpm.desc,_xlfn.XLOOKUP(E236,'Export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36" s="50" t="str">
        <f>IFERROR(_xlfn.LET(_xlpm.desc,_xlfn.XLOOKUP(E236,'Export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36" t="str">
        <f ca="1">IF(E236="","",TODAY()-DATEVALUE(LEFT(_xlfn.XLOOKUP(E236,'Export file'!$I:$I,'Export file'!$F:$F,""),10)))</f>
        <v/>
      </c>
    </row>
    <row r="237" spans="2:24" ht="21.95" customHeight="1" x14ac:dyDescent="0.2">
      <c r="B237" s="60"/>
      <c r="C237" s="105"/>
      <c r="D237" s="38"/>
      <c r="E237" s="39"/>
      <c r="F237" s="39"/>
      <c r="G237" s="63"/>
      <c r="H237" s="39" t="str">
        <f t="shared" si="3"/>
        <v/>
      </c>
      <c r="I237" s="39"/>
      <c r="J237" s="77" t="b">
        <v>0</v>
      </c>
      <c r="K237" s="78" t="b">
        <v>0</v>
      </c>
      <c r="L237" s="73"/>
      <c r="M237" s="38" t="str">
        <f>TRIM(IFERROR(_xlfn.LET(_xlpm.desc,_xlfn.XLOOKUP(E237,'Export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37" s="39" t="str">
        <f>IFERROR(_xlfn.LET(_xlpm.desc,_xlfn.XLOOKUP(E237,'Export file'!I:I,'Export file'!H:H,""),_xlpm.startLabel,"Account Number ",_xlpm.startPos,SEARCH(_xlpm.startLabel,_xlpm.desc)+LEN(_xlpm.startLabel),MID(_xlpm.desc,_xlpm.startPos,8)),"-")</f>
        <v>-</v>
      </c>
      <c r="O237" s="39" t="str">
        <f>IFERROR(_xlfn.LET(_xlpm.desc,_xlfn.XLOOKUP(E237,'Export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37" s="70" t="str">
        <f>IFERROR(_xlfn.LET(_xlpm.desc,_xlfn.XLOOKUP(E237,'Export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37" s="40" t="str">
        <f>IFERROR(_xlfn.LET(_xlpm.desc,_xlfn.XLOOKUP(E237,'Export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37" s="39" t="str">
        <f>IFERROR(_xlfn.LET(_xlpm.desc,_xlfn.XLOOKUP(E237,'Export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37" s="45" t="str">
        <f>IFERROR(_xlfn.LET(_xlpm.desc,_xlfn.XLOOKUP(E237,'Export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37" s="38" t="str">
        <f>IFERROR(_xlfn.LET(         _xlpm.desc, _xlfn.XLOOKUP(E237,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37" s="39" t="str">
        <f>IFERROR(_xlfn.LET(_xlpm.desc,_xlfn.XLOOKUP(E237,'Export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37" s="42" t="str">
        <f>IFERROR(_xlfn.LET(_xlpm.desc,_xlfn.XLOOKUP(E237,'Export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37" s="50" t="str">
        <f>IFERROR(_xlfn.LET(_xlpm.desc,_xlfn.XLOOKUP(E237,'Export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37" t="str">
        <f ca="1">IF(E237="","",TODAY()-DATEVALUE(LEFT(_xlfn.XLOOKUP(E237,'Export file'!$I:$I,'Export file'!$F:$F,""),10)))</f>
        <v/>
      </c>
    </row>
    <row r="238" spans="2:24" ht="21.95" customHeight="1" x14ac:dyDescent="0.2">
      <c r="B238" s="60"/>
      <c r="C238" s="105"/>
      <c r="D238" s="38"/>
      <c r="E238" s="39"/>
      <c r="F238" s="39"/>
      <c r="G238" s="63"/>
      <c r="H238" s="39" t="str">
        <f t="shared" si="3"/>
        <v/>
      </c>
      <c r="I238" s="39"/>
      <c r="J238" s="77" t="b">
        <v>0</v>
      </c>
      <c r="K238" s="78" t="b">
        <v>0</v>
      </c>
      <c r="L238" s="73"/>
      <c r="M238" s="38" t="str">
        <f>TRIM(IFERROR(_xlfn.LET(_xlpm.desc,_xlfn.XLOOKUP(E238,'Export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38" s="39" t="str">
        <f>IFERROR(_xlfn.LET(_xlpm.desc,_xlfn.XLOOKUP(E238,'Export file'!I:I,'Export file'!H:H,""),_xlpm.startLabel,"Account Number ",_xlpm.startPos,SEARCH(_xlpm.startLabel,_xlpm.desc)+LEN(_xlpm.startLabel),MID(_xlpm.desc,_xlpm.startPos,8)),"-")</f>
        <v>-</v>
      </c>
      <c r="O238" s="39" t="str">
        <f>IFERROR(_xlfn.LET(_xlpm.desc,_xlfn.XLOOKUP(E238,'Export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38" s="70" t="str">
        <f>IFERROR(_xlfn.LET(_xlpm.desc,_xlfn.XLOOKUP(E238,'Export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38" s="40" t="str">
        <f>IFERROR(_xlfn.LET(_xlpm.desc,_xlfn.XLOOKUP(E238,'Export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38" s="39" t="str">
        <f>IFERROR(_xlfn.LET(_xlpm.desc,_xlfn.XLOOKUP(E238,'Export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38" s="45" t="str">
        <f>IFERROR(_xlfn.LET(_xlpm.desc,_xlfn.XLOOKUP(E238,'Export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38" s="38" t="str">
        <f>IFERROR(_xlfn.LET(         _xlpm.desc, _xlfn.XLOOKUP(E238,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38" s="39" t="str">
        <f>IFERROR(_xlfn.LET(_xlpm.desc,_xlfn.XLOOKUP(E238,'Export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38" s="42" t="str">
        <f>IFERROR(_xlfn.LET(_xlpm.desc,_xlfn.XLOOKUP(E238,'Export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38" s="50" t="str">
        <f>IFERROR(_xlfn.LET(_xlpm.desc,_xlfn.XLOOKUP(E238,'Export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38" t="str">
        <f ca="1">IF(E238="","",TODAY()-DATEVALUE(LEFT(_xlfn.XLOOKUP(E238,'Export file'!$I:$I,'Export file'!$F:$F,""),10)))</f>
        <v/>
      </c>
    </row>
    <row r="239" spans="2:24" ht="21.95" customHeight="1" x14ac:dyDescent="0.2">
      <c r="B239" s="60"/>
      <c r="C239" s="105"/>
      <c r="D239" s="38"/>
      <c r="E239" s="39"/>
      <c r="F239" s="39"/>
      <c r="G239" s="63"/>
      <c r="H239" s="39" t="str">
        <f t="shared" si="3"/>
        <v/>
      </c>
      <c r="I239" s="39"/>
      <c r="J239" s="77" t="b">
        <v>0</v>
      </c>
      <c r="K239" s="78" t="b">
        <v>0</v>
      </c>
      <c r="L239" s="73"/>
      <c r="M239" s="38" t="str">
        <f>TRIM(IFERROR(_xlfn.LET(_xlpm.desc,_xlfn.XLOOKUP(E239,'Export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39" s="39" t="str">
        <f>IFERROR(_xlfn.LET(_xlpm.desc,_xlfn.XLOOKUP(E239,'Export file'!I:I,'Export file'!H:H,""),_xlpm.startLabel,"Account Number ",_xlpm.startPos,SEARCH(_xlpm.startLabel,_xlpm.desc)+LEN(_xlpm.startLabel),MID(_xlpm.desc,_xlpm.startPos,8)),"-")</f>
        <v>-</v>
      </c>
      <c r="O239" s="39" t="str">
        <f>IFERROR(_xlfn.LET(_xlpm.desc,_xlfn.XLOOKUP(E239,'Export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39" s="70" t="str">
        <f>IFERROR(_xlfn.LET(_xlpm.desc,_xlfn.XLOOKUP(E239,'Export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39" s="40" t="str">
        <f>IFERROR(_xlfn.LET(_xlpm.desc,_xlfn.XLOOKUP(E239,'Export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39" s="39" t="str">
        <f>IFERROR(_xlfn.LET(_xlpm.desc,_xlfn.XLOOKUP(E239,'Export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39" s="45" t="str">
        <f>IFERROR(_xlfn.LET(_xlpm.desc,_xlfn.XLOOKUP(E239,'Export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39" s="38" t="str">
        <f>IFERROR(_xlfn.LET(         _xlpm.desc, _xlfn.XLOOKUP(E239,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39" s="39" t="str">
        <f>IFERROR(_xlfn.LET(_xlpm.desc,_xlfn.XLOOKUP(E239,'Export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39" s="42" t="str">
        <f>IFERROR(_xlfn.LET(_xlpm.desc,_xlfn.XLOOKUP(E239,'Export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39" s="50" t="str">
        <f>IFERROR(_xlfn.LET(_xlpm.desc,_xlfn.XLOOKUP(E239,'Export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39" t="str">
        <f ca="1">IF(E239="","",TODAY()-DATEVALUE(LEFT(_xlfn.XLOOKUP(E239,'Export file'!$I:$I,'Export file'!$F:$F,""),10)))</f>
        <v/>
      </c>
    </row>
    <row r="240" spans="2:24" ht="21.95" customHeight="1" x14ac:dyDescent="0.2">
      <c r="B240" s="60"/>
      <c r="C240" s="105"/>
      <c r="D240" s="38"/>
      <c r="E240" s="39"/>
      <c r="F240" s="39"/>
      <c r="G240" s="63"/>
      <c r="H240" s="39" t="str">
        <f t="shared" si="3"/>
        <v/>
      </c>
      <c r="I240" s="39"/>
      <c r="J240" s="77" t="b">
        <v>0</v>
      </c>
      <c r="K240" s="78" t="b">
        <v>0</v>
      </c>
      <c r="L240" s="73"/>
      <c r="M240" s="38" t="str">
        <f>TRIM(IFERROR(_xlfn.LET(_xlpm.desc,_xlfn.XLOOKUP(E240,'Export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40" s="39" t="str">
        <f>IFERROR(_xlfn.LET(_xlpm.desc,_xlfn.XLOOKUP(E240,'Export file'!I:I,'Export file'!H:H,""),_xlpm.startLabel,"Account Number ",_xlpm.startPos,SEARCH(_xlpm.startLabel,_xlpm.desc)+LEN(_xlpm.startLabel),MID(_xlpm.desc,_xlpm.startPos,8)),"-")</f>
        <v>-</v>
      </c>
      <c r="O240" s="39" t="str">
        <f>IFERROR(_xlfn.LET(_xlpm.desc,_xlfn.XLOOKUP(E240,'Export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40" s="70" t="str">
        <f>IFERROR(_xlfn.LET(_xlpm.desc,_xlfn.XLOOKUP(E240,'Export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40" s="40" t="str">
        <f>IFERROR(_xlfn.LET(_xlpm.desc,_xlfn.XLOOKUP(E240,'Export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40" s="39" t="str">
        <f>IFERROR(_xlfn.LET(_xlpm.desc,_xlfn.XLOOKUP(E240,'Export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40" s="45" t="str">
        <f>IFERROR(_xlfn.LET(_xlpm.desc,_xlfn.XLOOKUP(E240,'Export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40" s="38" t="str">
        <f>IFERROR(_xlfn.LET(         _xlpm.desc, _xlfn.XLOOKUP(E240,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40" s="39" t="str">
        <f>IFERROR(_xlfn.LET(_xlpm.desc,_xlfn.XLOOKUP(E240,'Export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40" s="42" t="str">
        <f>IFERROR(_xlfn.LET(_xlpm.desc,_xlfn.XLOOKUP(E240,'Export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40" s="50" t="str">
        <f>IFERROR(_xlfn.LET(_xlpm.desc,_xlfn.XLOOKUP(E240,'Export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40" t="str">
        <f ca="1">IF(E240="","",TODAY()-DATEVALUE(LEFT(_xlfn.XLOOKUP(E240,'Export file'!$I:$I,'Export file'!$F:$F,""),10)))</f>
        <v/>
      </c>
    </row>
    <row r="241" spans="2:24" ht="21.95" customHeight="1" x14ac:dyDescent="0.2">
      <c r="B241" s="60"/>
      <c r="C241" s="105"/>
      <c r="D241" s="38"/>
      <c r="E241" s="39"/>
      <c r="F241" s="39"/>
      <c r="G241" s="63"/>
      <c r="H241" s="39" t="str">
        <f t="shared" si="3"/>
        <v/>
      </c>
      <c r="I241" s="39"/>
      <c r="J241" s="77" t="b">
        <v>0</v>
      </c>
      <c r="K241" s="78" t="b">
        <v>0</v>
      </c>
      <c r="L241" s="73"/>
      <c r="M241" s="38" t="str">
        <f>TRIM(IFERROR(_xlfn.LET(_xlpm.desc,_xlfn.XLOOKUP(E241,'Export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41" s="39" t="str">
        <f>IFERROR(_xlfn.LET(_xlpm.desc,_xlfn.XLOOKUP(E241,'Export file'!I:I,'Export file'!H:H,""),_xlpm.startLabel,"Account Number ",_xlpm.startPos,SEARCH(_xlpm.startLabel,_xlpm.desc)+LEN(_xlpm.startLabel),MID(_xlpm.desc,_xlpm.startPos,8)),"-")</f>
        <v>-</v>
      </c>
      <c r="O241" s="39" t="str">
        <f>IFERROR(_xlfn.LET(_xlpm.desc,_xlfn.XLOOKUP(E241,'Export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41" s="70" t="str">
        <f>IFERROR(_xlfn.LET(_xlpm.desc,_xlfn.XLOOKUP(E241,'Export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41" s="40" t="str">
        <f>IFERROR(_xlfn.LET(_xlpm.desc,_xlfn.XLOOKUP(E241,'Export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41" s="39" t="str">
        <f>IFERROR(_xlfn.LET(_xlpm.desc,_xlfn.XLOOKUP(E241,'Export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41" s="45" t="str">
        <f>IFERROR(_xlfn.LET(_xlpm.desc,_xlfn.XLOOKUP(E241,'Export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41" s="38" t="str">
        <f>IFERROR(_xlfn.LET(         _xlpm.desc, _xlfn.XLOOKUP(E241,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41" s="39" t="str">
        <f>IFERROR(_xlfn.LET(_xlpm.desc,_xlfn.XLOOKUP(E241,'Export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41" s="42" t="str">
        <f>IFERROR(_xlfn.LET(_xlpm.desc,_xlfn.XLOOKUP(E241,'Export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41" s="50" t="str">
        <f>IFERROR(_xlfn.LET(_xlpm.desc,_xlfn.XLOOKUP(E241,'Export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41" t="str">
        <f ca="1">IF(E241="","",TODAY()-DATEVALUE(LEFT(_xlfn.XLOOKUP(E241,'Export file'!$I:$I,'Export file'!$F:$F,""),10)))</f>
        <v/>
      </c>
    </row>
    <row r="242" spans="2:24" ht="21.95" customHeight="1" x14ac:dyDescent="0.2">
      <c r="B242" s="60"/>
      <c r="C242" s="105"/>
      <c r="D242" s="38"/>
      <c r="E242" s="39"/>
      <c r="F242" s="39"/>
      <c r="G242" s="63"/>
      <c r="H242" s="39" t="str">
        <f t="shared" si="3"/>
        <v/>
      </c>
      <c r="I242" s="39"/>
      <c r="J242" s="77" t="b">
        <v>0</v>
      </c>
      <c r="K242" s="78" t="b">
        <v>0</v>
      </c>
      <c r="L242" s="73"/>
      <c r="M242" s="38" t="str">
        <f>TRIM(IFERROR(_xlfn.LET(_xlpm.desc,_xlfn.XLOOKUP(E242,'Export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42" s="39" t="str">
        <f>IFERROR(_xlfn.LET(_xlpm.desc,_xlfn.XLOOKUP(E242,'Export file'!I:I,'Export file'!H:H,""),_xlpm.startLabel,"Account Number ",_xlpm.startPos,SEARCH(_xlpm.startLabel,_xlpm.desc)+LEN(_xlpm.startLabel),MID(_xlpm.desc,_xlpm.startPos,8)),"-")</f>
        <v>-</v>
      </c>
      <c r="O242" s="39" t="str">
        <f>IFERROR(_xlfn.LET(_xlpm.desc,_xlfn.XLOOKUP(E242,'Export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42" s="70" t="str">
        <f>IFERROR(_xlfn.LET(_xlpm.desc,_xlfn.XLOOKUP(E242,'Export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42" s="40" t="str">
        <f>IFERROR(_xlfn.LET(_xlpm.desc,_xlfn.XLOOKUP(E242,'Export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42" s="39" t="str">
        <f>IFERROR(_xlfn.LET(_xlpm.desc,_xlfn.XLOOKUP(E242,'Export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42" s="45" t="str">
        <f>IFERROR(_xlfn.LET(_xlpm.desc,_xlfn.XLOOKUP(E242,'Export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42" s="38" t="str">
        <f>IFERROR(_xlfn.LET(         _xlpm.desc, _xlfn.XLOOKUP(E242,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42" s="39" t="str">
        <f>IFERROR(_xlfn.LET(_xlpm.desc,_xlfn.XLOOKUP(E242,'Export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42" s="42" t="str">
        <f>IFERROR(_xlfn.LET(_xlpm.desc,_xlfn.XLOOKUP(E242,'Export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42" s="50" t="str">
        <f>IFERROR(_xlfn.LET(_xlpm.desc,_xlfn.XLOOKUP(E242,'Export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42" t="str">
        <f ca="1">IF(E242="","",TODAY()-DATEVALUE(LEFT(_xlfn.XLOOKUP(E242,'Export file'!$I:$I,'Export file'!$F:$F,""),10)))</f>
        <v/>
      </c>
    </row>
    <row r="243" spans="2:24" ht="21.95" customHeight="1" x14ac:dyDescent="0.2">
      <c r="B243" s="60"/>
      <c r="C243" s="105"/>
      <c r="D243" s="38"/>
      <c r="E243" s="39"/>
      <c r="F243" s="39"/>
      <c r="G243" s="63"/>
      <c r="H243" s="39" t="str">
        <f t="shared" si="3"/>
        <v/>
      </c>
      <c r="I243" s="39"/>
      <c r="J243" s="77" t="b">
        <v>0</v>
      </c>
      <c r="K243" s="78" t="b">
        <v>0</v>
      </c>
      <c r="L243" s="73"/>
      <c r="M243" s="38" t="str">
        <f>TRIM(IFERROR(_xlfn.LET(_xlpm.desc,_xlfn.XLOOKUP(E243,'Export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43" s="39" t="str">
        <f>IFERROR(_xlfn.LET(_xlpm.desc,_xlfn.XLOOKUP(E243,'Export file'!I:I,'Export file'!H:H,""),_xlpm.startLabel,"Account Number ",_xlpm.startPos,SEARCH(_xlpm.startLabel,_xlpm.desc)+LEN(_xlpm.startLabel),MID(_xlpm.desc,_xlpm.startPos,8)),"-")</f>
        <v>-</v>
      </c>
      <c r="O243" s="39" t="str">
        <f>IFERROR(_xlfn.LET(_xlpm.desc,_xlfn.XLOOKUP(E243,'Export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43" s="70" t="str">
        <f>IFERROR(_xlfn.LET(_xlpm.desc,_xlfn.XLOOKUP(E243,'Export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43" s="40" t="str">
        <f>IFERROR(_xlfn.LET(_xlpm.desc,_xlfn.XLOOKUP(E243,'Export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43" s="39" t="str">
        <f>IFERROR(_xlfn.LET(_xlpm.desc,_xlfn.XLOOKUP(E243,'Export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43" s="45" t="str">
        <f>IFERROR(_xlfn.LET(_xlpm.desc,_xlfn.XLOOKUP(E243,'Export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43" s="38" t="str">
        <f>IFERROR(_xlfn.LET(         _xlpm.desc, _xlfn.XLOOKUP(E243,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43" s="39" t="str">
        <f>IFERROR(_xlfn.LET(_xlpm.desc,_xlfn.XLOOKUP(E243,'Export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43" s="42" t="str">
        <f>IFERROR(_xlfn.LET(_xlpm.desc,_xlfn.XLOOKUP(E243,'Export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43" s="50" t="str">
        <f>IFERROR(_xlfn.LET(_xlpm.desc,_xlfn.XLOOKUP(E243,'Export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43" t="str">
        <f ca="1">IF(E243="","",TODAY()-DATEVALUE(LEFT(_xlfn.XLOOKUP(E243,'Export file'!$I:$I,'Export file'!$F:$F,""),10)))</f>
        <v/>
      </c>
    </row>
    <row r="244" spans="2:24" ht="21.95" customHeight="1" x14ac:dyDescent="0.2">
      <c r="B244" s="60"/>
      <c r="C244" s="105"/>
      <c r="D244" s="38"/>
      <c r="E244" s="39"/>
      <c r="F244" s="39"/>
      <c r="G244" s="63"/>
      <c r="H244" s="39" t="str">
        <f t="shared" si="3"/>
        <v/>
      </c>
      <c r="I244" s="39"/>
      <c r="J244" s="77" t="b">
        <v>0</v>
      </c>
      <c r="K244" s="78" t="b">
        <v>0</v>
      </c>
      <c r="L244" s="73"/>
      <c r="M244" s="38" t="str">
        <f>TRIM(IFERROR(_xlfn.LET(_xlpm.desc,_xlfn.XLOOKUP(E244,'Export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44" s="39" t="str">
        <f>IFERROR(_xlfn.LET(_xlpm.desc,_xlfn.XLOOKUP(E244,'Export file'!I:I,'Export file'!H:H,""),_xlpm.startLabel,"Account Number ",_xlpm.startPos,SEARCH(_xlpm.startLabel,_xlpm.desc)+LEN(_xlpm.startLabel),MID(_xlpm.desc,_xlpm.startPos,8)),"-")</f>
        <v>-</v>
      </c>
      <c r="O244" s="39" t="str">
        <f>IFERROR(_xlfn.LET(_xlpm.desc,_xlfn.XLOOKUP(E244,'Export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44" s="70" t="str">
        <f>IFERROR(_xlfn.LET(_xlpm.desc,_xlfn.XLOOKUP(E244,'Export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44" s="40" t="str">
        <f>IFERROR(_xlfn.LET(_xlpm.desc,_xlfn.XLOOKUP(E244,'Export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44" s="39" t="str">
        <f>IFERROR(_xlfn.LET(_xlpm.desc,_xlfn.XLOOKUP(E244,'Export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44" s="45" t="str">
        <f>IFERROR(_xlfn.LET(_xlpm.desc,_xlfn.XLOOKUP(E244,'Export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44" s="38" t="str">
        <f>IFERROR(_xlfn.LET(         _xlpm.desc, _xlfn.XLOOKUP(E244,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44" s="39" t="str">
        <f>IFERROR(_xlfn.LET(_xlpm.desc,_xlfn.XLOOKUP(E244,'Export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44" s="42" t="str">
        <f>IFERROR(_xlfn.LET(_xlpm.desc,_xlfn.XLOOKUP(E244,'Export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44" s="50" t="str">
        <f>IFERROR(_xlfn.LET(_xlpm.desc,_xlfn.XLOOKUP(E244,'Export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44" t="str">
        <f ca="1">IF(E244="","",TODAY()-DATEVALUE(LEFT(_xlfn.XLOOKUP(E244,'Export file'!$I:$I,'Export file'!$F:$F,""),10)))</f>
        <v/>
      </c>
    </row>
    <row r="245" spans="2:24" ht="21.95" customHeight="1" x14ac:dyDescent="0.2">
      <c r="B245" s="60"/>
      <c r="C245" s="105"/>
      <c r="D245" s="38"/>
      <c r="E245" s="39"/>
      <c r="F245" s="39"/>
      <c r="G245" s="63"/>
      <c r="H245" s="39" t="str">
        <f t="shared" si="3"/>
        <v/>
      </c>
      <c r="I245" s="39"/>
      <c r="J245" s="77" t="b">
        <v>0</v>
      </c>
      <c r="K245" s="78" t="b">
        <v>0</v>
      </c>
      <c r="L245" s="73"/>
      <c r="M245" s="38" t="str">
        <f>TRIM(IFERROR(_xlfn.LET(_xlpm.desc,_xlfn.XLOOKUP(E245,'Export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45" s="39" t="str">
        <f>IFERROR(_xlfn.LET(_xlpm.desc,_xlfn.XLOOKUP(E245,'Export file'!I:I,'Export file'!H:H,""),_xlpm.startLabel,"Account Number ",_xlpm.startPos,SEARCH(_xlpm.startLabel,_xlpm.desc)+LEN(_xlpm.startLabel),MID(_xlpm.desc,_xlpm.startPos,8)),"-")</f>
        <v>-</v>
      </c>
      <c r="O245" s="39" t="str">
        <f>IFERROR(_xlfn.LET(_xlpm.desc,_xlfn.XLOOKUP(E245,'Export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45" s="70" t="str">
        <f>IFERROR(_xlfn.LET(_xlpm.desc,_xlfn.XLOOKUP(E245,'Export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45" s="40" t="str">
        <f>IFERROR(_xlfn.LET(_xlpm.desc,_xlfn.XLOOKUP(E245,'Export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45" s="39" t="str">
        <f>IFERROR(_xlfn.LET(_xlpm.desc,_xlfn.XLOOKUP(E245,'Export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45" s="45" t="str">
        <f>IFERROR(_xlfn.LET(_xlpm.desc,_xlfn.XLOOKUP(E245,'Export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45" s="38" t="str">
        <f>IFERROR(_xlfn.LET(         _xlpm.desc, _xlfn.XLOOKUP(E245,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45" s="39" t="str">
        <f>IFERROR(_xlfn.LET(_xlpm.desc,_xlfn.XLOOKUP(E245,'Export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45" s="42" t="str">
        <f>IFERROR(_xlfn.LET(_xlpm.desc,_xlfn.XLOOKUP(E245,'Export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45" s="50" t="str">
        <f>IFERROR(_xlfn.LET(_xlpm.desc,_xlfn.XLOOKUP(E245,'Export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45" t="str">
        <f ca="1">IF(E245="","",TODAY()-DATEVALUE(LEFT(_xlfn.XLOOKUP(E245,'Export file'!$I:$I,'Export file'!$F:$F,""),10)))</f>
        <v/>
      </c>
    </row>
    <row r="246" spans="2:24" ht="21.95" customHeight="1" x14ac:dyDescent="0.2">
      <c r="B246" s="60"/>
      <c r="C246" s="105"/>
      <c r="D246" s="38"/>
      <c r="E246" s="39"/>
      <c r="F246" s="39"/>
      <c r="G246" s="63"/>
      <c r="H246" s="39" t="str">
        <f t="shared" si="3"/>
        <v/>
      </c>
      <c r="I246" s="39"/>
      <c r="J246" s="77" t="b">
        <v>0</v>
      </c>
      <c r="K246" s="78" t="b">
        <v>0</v>
      </c>
      <c r="L246" s="73"/>
      <c r="M246" s="38" t="str">
        <f>TRIM(IFERROR(_xlfn.LET(_xlpm.desc,_xlfn.XLOOKUP(E246,'Export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46" s="39" t="str">
        <f>IFERROR(_xlfn.LET(_xlpm.desc,_xlfn.XLOOKUP(E246,'Export file'!I:I,'Export file'!H:H,""),_xlpm.startLabel,"Account Number ",_xlpm.startPos,SEARCH(_xlpm.startLabel,_xlpm.desc)+LEN(_xlpm.startLabel),MID(_xlpm.desc,_xlpm.startPos,8)),"-")</f>
        <v>-</v>
      </c>
      <c r="O246" s="39" t="str">
        <f>IFERROR(_xlfn.LET(_xlpm.desc,_xlfn.XLOOKUP(E246,'Export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46" s="70" t="str">
        <f>IFERROR(_xlfn.LET(_xlpm.desc,_xlfn.XLOOKUP(E246,'Export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46" s="40" t="str">
        <f>IFERROR(_xlfn.LET(_xlpm.desc,_xlfn.XLOOKUP(E246,'Export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46" s="39" t="str">
        <f>IFERROR(_xlfn.LET(_xlpm.desc,_xlfn.XLOOKUP(E246,'Export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46" s="45" t="str">
        <f>IFERROR(_xlfn.LET(_xlpm.desc,_xlfn.XLOOKUP(E246,'Export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46" s="38" t="str">
        <f>IFERROR(_xlfn.LET(         _xlpm.desc, _xlfn.XLOOKUP(E246,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46" s="39" t="str">
        <f>IFERROR(_xlfn.LET(_xlpm.desc,_xlfn.XLOOKUP(E246,'Export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46" s="42" t="str">
        <f>IFERROR(_xlfn.LET(_xlpm.desc,_xlfn.XLOOKUP(E246,'Export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46" s="50" t="str">
        <f>IFERROR(_xlfn.LET(_xlpm.desc,_xlfn.XLOOKUP(E246,'Export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46" t="str">
        <f ca="1">IF(E246="","",TODAY()-DATEVALUE(LEFT(_xlfn.XLOOKUP(E246,'Export file'!$I:$I,'Export file'!$F:$F,""),10)))</f>
        <v/>
      </c>
    </row>
    <row r="247" spans="2:24" ht="21.95" customHeight="1" x14ac:dyDescent="0.2">
      <c r="B247" s="60"/>
      <c r="C247" s="105"/>
      <c r="D247" s="38"/>
      <c r="E247" s="39"/>
      <c r="F247" s="39"/>
      <c r="G247" s="63"/>
      <c r="H247" s="39" t="str">
        <f t="shared" si="3"/>
        <v/>
      </c>
      <c r="I247" s="39"/>
      <c r="J247" s="77" t="b">
        <v>0</v>
      </c>
      <c r="K247" s="78" t="b">
        <v>0</v>
      </c>
      <c r="L247" s="73"/>
      <c r="M247" s="38" t="str">
        <f>TRIM(IFERROR(_xlfn.LET(_xlpm.desc,_xlfn.XLOOKUP(E247,'Export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47" s="39" t="str">
        <f>IFERROR(_xlfn.LET(_xlpm.desc,_xlfn.XLOOKUP(E247,'Export file'!I:I,'Export file'!H:H,""),_xlpm.startLabel,"Account Number ",_xlpm.startPos,SEARCH(_xlpm.startLabel,_xlpm.desc)+LEN(_xlpm.startLabel),MID(_xlpm.desc,_xlpm.startPos,8)),"-")</f>
        <v>-</v>
      </c>
      <c r="O247" s="39" t="str">
        <f>IFERROR(_xlfn.LET(_xlpm.desc,_xlfn.XLOOKUP(E247,'Export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47" s="70" t="str">
        <f>IFERROR(_xlfn.LET(_xlpm.desc,_xlfn.XLOOKUP(E247,'Export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47" s="40" t="str">
        <f>IFERROR(_xlfn.LET(_xlpm.desc,_xlfn.XLOOKUP(E247,'Export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47" s="39" t="str">
        <f>IFERROR(_xlfn.LET(_xlpm.desc,_xlfn.XLOOKUP(E247,'Export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47" s="45" t="str">
        <f>IFERROR(_xlfn.LET(_xlpm.desc,_xlfn.XLOOKUP(E247,'Export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47" s="38" t="str">
        <f>IFERROR(_xlfn.LET(         _xlpm.desc, _xlfn.XLOOKUP(E247,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47" s="39" t="str">
        <f>IFERROR(_xlfn.LET(_xlpm.desc,_xlfn.XLOOKUP(E247,'Export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47" s="42" t="str">
        <f>IFERROR(_xlfn.LET(_xlpm.desc,_xlfn.XLOOKUP(E247,'Export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47" s="50" t="str">
        <f>IFERROR(_xlfn.LET(_xlpm.desc,_xlfn.XLOOKUP(E247,'Export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47" t="str">
        <f ca="1">IF(E247="","",TODAY()-DATEVALUE(LEFT(_xlfn.XLOOKUP(E247,'Export file'!$I:$I,'Export file'!$F:$F,""),10)))</f>
        <v/>
      </c>
    </row>
    <row r="248" spans="2:24" ht="21.95" customHeight="1" x14ac:dyDescent="0.2">
      <c r="B248" s="60"/>
      <c r="C248" s="105"/>
      <c r="D248" s="38"/>
      <c r="E248" s="39"/>
      <c r="F248" s="39"/>
      <c r="G248" s="63"/>
      <c r="H248" s="39" t="str">
        <f t="shared" si="3"/>
        <v/>
      </c>
      <c r="I248" s="39"/>
      <c r="J248" s="77" t="b">
        <v>0</v>
      </c>
      <c r="K248" s="78" t="b">
        <v>0</v>
      </c>
      <c r="L248" s="73"/>
      <c r="M248" s="38" t="str">
        <f>TRIM(IFERROR(_xlfn.LET(_xlpm.desc,_xlfn.XLOOKUP(E248,'Export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48" s="39" t="str">
        <f>IFERROR(_xlfn.LET(_xlpm.desc,_xlfn.XLOOKUP(E248,'Export file'!I:I,'Export file'!H:H,""),_xlpm.startLabel,"Account Number ",_xlpm.startPos,SEARCH(_xlpm.startLabel,_xlpm.desc)+LEN(_xlpm.startLabel),MID(_xlpm.desc,_xlpm.startPos,8)),"-")</f>
        <v>-</v>
      </c>
      <c r="O248" s="39" t="str">
        <f>IFERROR(_xlfn.LET(_xlpm.desc,_xlfn.XLOOKUP(E248,'Export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48" s="70" t="str">
        <f>IFERROR(_xlfn.LET(_xlpm.desc,_xlfn.XLOOKUP(E248,'Export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48" s="40" t="str">
        <f>IFERROR(_xlfn.LET(_xlpm.desc,_xlfn.XLOOKUP(E248,'Export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48" s="39" t="str">
        <f>IFERROR(_xlfn.LET(_xlpm.desc,_xlfn.XLOOKUP(E248,'Export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48" s="45" t="str">
        <f>IFERROR(_xlfn.LET(_xlpm.desc,_xlfn.XLOOKUP(E248,'Export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48" s="38" t="str">
        <f>IFERROR(_xlfn.LET(         _xlpm.desc, _xlfn.XLOOKUP(E248,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48" s="39" t="str">
        <f>IFERROR(_xlfn.LET(_xlpm.desc,_xlfn.XLOOKUP(E248,'Export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48" s="42" t="str">
        <f>IFERROR(_xlfn.LET(_xlpm.desc,_xlfn.XLOOKUP(E248,'Export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48" s="50" t="str">
        <f>IFERROR(_xlfn.LET(_xlpm.desc,_xlfn.XLOOKUP(E248,'Export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48" t="str">
        <f ca="1">IF(E248="","",TODAY()-DATEVALUE(LEFT(_xlfn.XLOOKUP(E248,'Export file'!$I:$I,'Export file'!$F:$F,""),10)))</f>
        <v/>
      </c>
    </row>
    <row r="249" spans="2:24" ht="21.95" customHeight="1" x14ac:dyDescent="0.2">
      <c r="B249" s="60"/>
      <c r="C249" s="105"/>
      <c r="D249" s="38"/>
      <c r="E249" s="39"/>
      <c r="F249" s="39"/>
      <c r="G249" s="63"/>
      <c r="H249" s="39" t="str">
        <f t="shared" si="3"/>
        <v/>
      </c>
      <c r="I249" s="39"/>
      <c r="J249" s="77" t="b">
        <v>0</v>
      </c>
      <c r="K249" s="78" t="b">
        <v>0</v>
      </c>
      <c r="L249" s="73"/>
      <c r="M249" s="38" t="str">
        <f>TRIM(IFERROR(_xlfn.LET(_xlpm.desc,_xlfn.XLOOKUP(E249,'Export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49" s="39" t="str">
        <f>IFERROR(_xlfn.LET(_xlpm.desc,_xlfn.XLOOKUP(E249,'Export file'!I:I,'Export file'!H:H,""),_xlpm.startLabel,"Account Number ",_xlpm.startPos,SEARCH(_xlpm.startLabel,_xlpm.desc)+LEN(_xlpm.startLabel),MID(_xlpm.desc,_xlpm.startPos,8)),"-")</f>
        <v>-</v>
      </c>
      <c r="O249" s="39" t="str">
        <f>IFERROR(_xlfn.LET(_xlpm.desc,_xlfn.XLOOKUP(E249,'Export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49" s="70" t="str">
        <f>IFERROR(_xlfn.LET(_xlpm.desc,_xlfn.XLOOKUP(E249,'Export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49" s="40" t="str">
        <f>IFERROR(_xlfn.LET(_xlpm.desc,_xlfn.XLOOKUP(E249,'Export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49" s="39" t="str">
        <f>IFERROR(_xlfn.LET(_xlpm.desc,_xlfn.XLOOKUP(E249,'Export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49" s="45" t="str">
        <f>IFERROR(_xlfn.LET(_xlpm.desc,_xlfn.XLOOKUP(E249,'Export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49" s="38" t="str">
        <f>IFERROR(_xlfn.LET(         _xlpm.desc, _xlfn.XLOOKUP(E249,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49" s="39" t="str">
        <f>IFERROR(_xlfn.LET(_xlpm.desc,_xlfn.XLOOKUP(E249,'Export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49" s="42" t="str">
        <f>IFERROR(_xlfn.LET(_xlpm.desc,_xlfn.XLOOKUP(E249,'Export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49" s="50" t="str">
        <f>IFERROR(_xlfn.LET(_xlpm.desc,_xlfn.XLOOKUP(E249,'Export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49" t="str">
        <f ca="1">IF(E249="","",TODAY()-DATEVALUE(LEFT(_xlfn.XLOOKUP(E249,'Export file'!$I:$I,'Export file'!$F:$F,""),10)))</f>
        <v/>
      </c>
    </row>
    <row r="250" spans="2:24" ht="21.95" customHeight="1" x14ac:dyDescent="0.2">
      <c r="B250" s="60"/>
      <c r="C250" s="105"/>
      <c r="D250" s="38"/>
      <c r="E250" s="39"/>
      <c r="F250" s="39"/>
      <c r="G250" s="63"/>
      <c r="H250" s="39" t="str">
        <f t="shared" si="3"/>
        <v/>
      </c>
      <c r="I250" s="39"/>
      <c r="J250" s="77" t="b">
        <v>0</v>
      </c>
      <c r="K250" s="78" t="b">
        <v>0</v>
      </c>
      <c r="L250" s="73"/>
      <c r="M250" s="38" t="str">
        <f>TRIM(IFERROR(_xlfn.LET(_xlpm.desc,_xlfn.XLOOKUP(E250,'Export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50" s="39" t="str">
        <f>IFERROR(_xlfn.LET(_xlpm.desc,_xlfn.XLOOKUP(E250,'Export file'!I:I,'Export file'!H:H,""),_xlpm.startLabel,"Account Number ",_xlpm.startPos,SEARCH(_xlpm.startLabel,_xlpm.desc)+LEN(_xlpm.startLabel),MID(_xlpm.desc,_xlpm.startPos,8)),"-")</f>
        <v>-</v>
      </c>
      <c r="O250" s="39" t="str">
        <f>IFERROR(_xlfn.LET(_xlpm.desc,_xlfn.XLOOKUP(E250,'Export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50" s="70" t="str">
        <f>IFERROR(_xlfn.LET(_xlpm.desc,_xlfn.XLOOKUP(E250,'Export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50" s="40" t="str">
        <f>IFERROR(_xlfn.LET(_xlpm.desc,_xlfn.XLOOKUP(E250,'Export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50" s="39" t="str">
        <f>IFERROR(_xlfn.LET(_xlpm.desc,_xlfn.XLOOKUP(E250,'Export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50" s="45" t="str">
        <f>IFERROR(_xlfn.LET(_xlpm.desc,_xlfn.XLOOKUP(E250,'Export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50" s="38" t="str">
        <f>IFERROR(_xlfn.LET(         _xlpm.desc, _xlfn.XLOOKUP(E250,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50" s="39" t="str">
        <f>IFERROR(_xlfn.LET(_xlpm.desc,_xlfn.XLOOKUP(E250,'Export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50" s="42" t="str">
        <f>IFERROR(_xlfn.LET(_xlpm.desc,_xlfn.XLOOKUP(E250,'Export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50" s="50" t="str">
        <f>IFERROR(_xlfn.LET(_xlpm.desc,_xlfn.XLOOKUP(E250,'Export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50" t="str">
        <f ca="1">IF(E250="","",TODAY()-DATEVALUE(LEFT(_xlfn.XLOOKUP(E250,'Export file'!$I:$I,'Export file'!$F:$F,""),10)))</f>
        <v/>
      </c>
    </row>
    <row r="251" spans="2:24" ht="21.95" customHeight="1" x14ac:dyDescent="0.2">
      <c r="B251" s="60"/>
      <c r="C251" s="105"/>
      <c r="D251" s="38"/>
      <c r="E251" s="39"/>
      <c r="F251" s="39"/>
      <c r="G251" s="63"/>
      <c r="H251" s="39" t="str">
        <f t="shared" si="3"/>
        <v/>
      </c>
      <c r="I251" s="39"/>
      <c r="J251" s="77" t="b">
        <v>0</v>
      </c>
      <c r="K251" s="78" t="b">
        <v>0</v>
      </c>
      <c r="L251" s="73"/>
      <c r="M251" s="38" t="str">
        <f>TRIM(IFERROR(_xlfn.LET(_xlpm.desc,_xlfn.XLOOKUP(E251,'Export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51" s="39" t="str">
        <f>IFERROR(_xlfn.LET(_xlpm.desc,_xlfn.XLOOKUP(E251,'Export file'!I:I,'Export file'!H:H,""),_xlpm.startLabel,"Account Number ",_xlpm.startPos,SEARCH(_xlpm.startLabel,_xlpm.desc)+LEN(_xlpm.startLabel),MID(_xlpm.desc,_xlpm.startPos,8)),"-")</f>
        <v>-</v>
      </c>
      <c r="O251" s="39" t="str">
        <f>IFERROR(_xlfn.LET(_xlpm.desc,_xlfn.XLOOKUP(E251,'Export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51" s="70" t="str">
        <f>IFERROR(_xlfn.LET(_xlpm.desc,_xlfn.XLOOKUP(E251,'Export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51" s="40" t="str">
        <f>IFERROR(_xlfn.LET(_xlpm.desc,_xlfn.XLOOKUP(E251,'Export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51" s="39" t="str">
        <f>IFERROR(_xlfn.LET(_xlpm.desc,_xlfn.XLOOKUP(E251,'Export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51" s="45" t="str">
        <f>IFERROR(_xlfn.LET(_xlpm.desc,_xlfn.XLOOKUP(E251,'Export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51" s="38" t="str">
        <f>IFERROR(_xlfn.LET(         _xlpm.desc, _xlfn.XLOOKUP(E251,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51" s="39" t="str">
        <f>IFERROR(_xlfn.LET(_xlpm.desc,_xlfn.XLOOKUP(E251,'Export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51" s="42" t="str">
        <f>IFERROR(_xlfn.LET(_xlpm.desc,_xlfn.XLOOKUP(E251,'Export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51" s="50" t="str">
        <f>IFERROR(_xlfn.LET(_xlpm.desc,_xlfn.XLOOKUP(E251,'Export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51" t="str">
        <f ca="1">IF(E251="","",TODAY()-DATEVALUE(LEFT(_xlfn.XLOOKUP(E251,'Export file'!$I:$I,'Export file'!$F:$F,""),10)))</f>
        <v/>
      </c>
    </row>
    <row r="252" spans="2:24" ht="21.95" customHeight="1" x14ac:dyDescent="0.2">
      <c r="B252" s="60"/>
      <c r="C252" s="105"/>
      <c r="D252" s="38"/>
      <c r="E252" s="39"/>
      <c r="F252" s="39"/>
      <c r="G252" s="63"/>
      <c r="H252" s="39" t="str">
        <f t="shared" si="3"/>
        <v/>
      </c>
      <c r="I252" s="39"/>
      <c r="J252" s="77" t="b">
        <v>0</v>
      </c>
      <c r="K252" s="78" t="b">
        <v>0</v>
      </c>
      <c r="L252" s="73"/>
      <c r="M252" s="38" t="str">
        <f>TRIM(IFERROR(_xlfn.LET(_xlpm.desc,_xlfn.XLOOKUP(E252,'Export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52" s="39" t="str">
        <f>IFERROR(_xlfn.LET(_xlpm.desc,_xlfn.XLOOKUP(E252,'Export file'!I:I,'Export file'!H:H,""),_xlpm.startLabel,"Account Number ",_xlpm.startPos,SEARCH(_xlpm.startLabel,_xlpm.desc)+LEN(_xlpm.startLabel),MID(_xlpm.desc,_xlpm.startPos,8)),"-")</f>
        <v>-</v>
      </c>
      <c r="O252" s="39" t="str">
        <f>IFERROR(_xlfn.LET(_xlpm.desc,_xlfn.XLOOKUP(E252,'Export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52" s="70" t="str">
        <f>IFERROR(_xlfn.LET(_xlpm.desc,_xlfn.XLOOKUP(E252,'Export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52" s="40" t="str">
        <f>IFERROR(_xlfn.LET(_xlpm.desc,_xlfn.XLOOKUP(E252,'Export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52" s="39" t="str">
        <f>IFERROR(_xlfn.LET(_xlpm.desc,_xlfn.XLOOKUP(E252,'Export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52" s="45" t="str">
        <f>IFERROR(_xlfn.LET(_xlpm.desc,_xlfn.XLOOKUP(E252,'Export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52" s="38" t="str">
        <f>IFERROR(_xlfn.LET(         _xlpm.desc, _xlfn.XLOOKUP(E252,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52" s="39" t="str">
        <f>IFERROR(_xlfn.LET(_xlpm.desc,_xlfn.XLOOKUP(E252,'Export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52" s="42" t="str">
        <f>IFERROR(_xlfn.LET(_xlpm.desc,_xlfn.XLOOKUP(E252,'Export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52" s="50" t="str">
        <f>IFERROR(_xlfn.LET(_xlpm.desc,_xlfn.XLOOKUP(E252,'Export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52" t="str">
        <f ca="1">IF(E252="","",TODAY()-DATEVALUE(LEFT(_xlfn.XLOOKUP(E252,'Export file'!$I:$I,'Export file'!$F:$F,""),10)))</f>
        <v/>
      </c>
    </row>
    <row r="253" spans="2:24" ht="21.95" customHeight="1" x14ac:dyDescent="0.2">
      <c r="B253" s="60"/>
      <c r="C253" s="105"/>
      <c r="D253" s="38"/>
      <c r="E253" s="39"/>
      <c r="F253" s="39"/>
      <c r="G253" s="63"/>
      <c r="H253" s="39" t="str">
        <f t="shared" si="3"/>
        <v/>
      </c>
      <c r="I253" s="39"/>
      <c r="J253" s="77" t="b">
        <v>0</v>
      </c>
      <c r="K253" s="78" t="b">
        <v>0</v>
      </c>
      <c r="L253" s="73"/>
      <c r="M253" s="38" t="str">
        <f>TRIM(IFERROR(_xlfn.LET(_xlpm.desc,_xlfn.XLOOKUP(E253,'Export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53" s="39" t="str">
        <f>IFERROR(_xlfn.LET(_xlpm.desc,_xlfn.XLOOKUP(E253,'Export file'!I:I,'Export file'!H:H,""),_xlpm.startLabel,"Account Number ",_xlpm.startPos,SEARCH(_xlpm.startLabel,_xlpm.desc)+LEN(_xlpm.startLabel),MID(_xlpm.desc,_xlpm.startPos,8)),"-")</f>
        <v>-</v>
      </c>
      <c r="O253" s="39" t="str">
        <f>IFERROR(_xlfn.LET(_xlpm.desc,_xlfn.XLOOKUP(E253,'Export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53" s="70" t="str">
        <f>IFERROR(_xlfn.LET(_xlpm.desc,_xlfn.XLOOKUP(E253,'Export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53" s="40" t="str">
        <f>IFERROR(_xlfn.LET(_xlpm.desc,_xlfn.XLOOKUP(E253,'Export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53" s="39" t="str">
        <f>IFERROR(_xlfn.LET(_xlpm.desc,_xlfn.XLOOKUP(E253,'Export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53" s="45" t="str">
        <f>IFERROR(_xlfn.LET(_xlpm.desc,_xlfn.XLOOKUP(E253,'Export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53" s="38" t="str">
        <f>IFERROR(_xlfn.LET(         _xlpm.desc, _xlfn.XLOOKUP(E253,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53" s="39" t="str">
        <f>IFERROR(_xlfn.LET(_xlpm.desc,_xlfn.XLOOKUP(E253,'Export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53" s="42" t="str">
        <f>IFERROR(_xlfn.LET(_xlpm.desc,_xlfn.XLOOKUP(E253,'Export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53" s="50" t="str">
        <f>IFERROR(_xlfn.LET(_xlpm.desc,_xlfn.XLOOKUP(E253,'Export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53" t="str">
        <f ca="1">IF(E253="","",TODAY()-DATEVALUE(LEFT(_xlfn.XLOOKUP(E253,'Export file'!$I:$I,'Export file'!$F:$F,""),10)))</f>
        <v/>
      </c>
    </row>
    <row r="254" spans="2:24" ht="21.95" customHeight="1" x14ac:dyDescent="0.2">
      <c r="B254" s="60"/>
      <c r="C254" s="105"/>
      <c r="D254" s="38"/>
      <c r="E254" s="39"/>
      <c r="F254" s="39"/>
      <c r="G254" s="63"/>
      <c r="H254" s="39" t="str">
        <f t="shared" si="3"/>
        <v/>
      </c>
      <c r="I254" s="39"/>
      <c r="J254" s="77" t="b">
        <v>0</v>
      </c>
      <c r="K254" s="78" t="b">
        <v>0</v>
      </c>
      <c r="L254" s="73"/>
      <c r="M254" s="38" t="str">
        <f>TRIM(IFERROR(_xlfn.LET(_xlpm.desc,_xlfn.XLOOKUP(E254,'Export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54" s="39" t="str">
        <f>IFERROR(_xlfn.LET(_xlpm.desc,_xlfn.XLOOKUP(E254,'Export file'!I:I,'Export file'!H:H,""),_xlpm.startLabel,"Account Number ",_xlpm.startPos,SEARCH(_xlpm.startLabel,_xlpm.desc)+LEN(_xlpm.startLabel),MID(_xlpm.desc,_xlpm.startPos,8)),"-")</f>
        <v>-</v>
      </c>
      <c r="O254" s="39" t="str">
        <f>IFERROR(_xlfn.LET(_xlpm.desc,_xlfn.XLOOKUP(E254,'Export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54" s="70" t="str">
        <f>IFERROR(_xlfn.LET(_xlpm.desc,_xlfn.XLOOKUP(E254,'Export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54" s="40" t="str">
        <f>IFERROR(_xlfn.LET(_xlpm.desc,_xlfn.XLOOKUP(E254,'Export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54" s="39" t="str">
        <f>IFERROR(_xlfn.LET(_xlpm.desc,_xlfn.XLOOKUP(E254,'Export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54" s="45" t="str">
        <f>IFERROR(_xlfn.LET(_xlpm.desc,_xlfn.XLOOKUP(E254,'Export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54" s="38" t="str">
        <f>IFERROR(_xlfn.LET(         _xlpm.desc, _xlfn.XLOOKUP(E254,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54" s="39" t="str">
        <f>IFERROR(_xlfn.LET(_xlpm.desc,_xlfn.XLOOKUP(E254,'Export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54" s="42" t="str">
        <f>IFERROR(_xlfn.LET(_xlpm.desc,_xlfn.XLOOKUP(E254,'Export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54" s="50" t="str">
        <f>IFERROR(_xlfn.LET(_xlpm.desc,_xlfn.XLOOKUP(E254,'Export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54" t="str">
        <f ca="1">IF(E254="","",TODAY()-DATEVALUE(LEFT(_xlfn.XLOOKUP(E254,'Export file'!$I:$I,'Export file'!$F:$F,""),10)))</f>
        <v/>
      </c>
    </row>
    <row r="255" spans="2:24" ht="21.95" customHeight="1" x14ac:dyDescent="0.2">
      <c r="B255" s="60"/>
      <c r="C255" s="105"/>
      <c r="D255" s="38"/>
      <c r="E255" s="39"/>
      <c r="F255" s="39"/>
      <c r="G255" s="63"/>
      <c r="H255" s="39" t="str">
        <f t="shared" si="3"/>
        <v/>
      </c>
      <c r="I255" s="39"/>
      <c r="J255" s="77" t="b">
        <v>0</v>
      </c>
      <c r="K255" s="78" t="b">
        <v>0</v>
      </c>
      <c r="L255" s="73"/>
      <c r="M255" s="38" t="str">
        <f>TRIM(IFERROR(_xlfn.LET(_xlpm.desc,_xlfn.XLOOKUP(E255,'Export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55" s="39" t="str">
        <f>IFERROR(_xlfn.LET(_xlpm.desc,_xlfn.XLOOKUP(E255,'Export file'!I:I,'Export file'!H:H,""),_xlpm.startLabel,"Account Number ",_xlpm.startPos,SEARCH(_xlpm.startLabel,_xlpm.desc)+LEN(_xlpm.startLabel),MID(_xlpm.desc,_xlpm.startPos,8)),"-")</f>
        <v>-</v>
      </c>
      <c r="O255" s="39" t="str">
        <f>IFERROR(_xlfn.LET(_xlpm.desc,_xlfn.XLOOKUP(E255,'Export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55" s="70" t="str">
        <f>IFERROR(_xlfn.LET(_xlpm.desc,_xlfn.XLOOKUP(E255,'Export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55" s="40" t="str">
        <f>IFERROR(_xlfn.LET(_xlpm.desc,_xlfn.XLOOKUP(E255,'Export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55" s="39" t="str">
        <f>IFERROR(_xlfn.LET(_xlpm.desc,_xlfn.XLOOKUP(E255,'Export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55" s="45" t="str">
        <f>IFERROR(_xlfn.LET(_xlpm.desc,_xlfn.XLOOKUP(E255,'Export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55" s="38" t="str">
        <f>IFERROR(_xlfn.LET(         _xlpm.desc, _xlfn.XLOOKUP(E255,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55" s="39" t="str">
        <f>IFERROR(_xlfn.LET(_xlpm.desc,_xlfn.XLOOKUP(E255,'Export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55" s="42" t="str">
        <f>IFERROR(_xlfn.LET(_xlpm.desc,_xlfn.XLOOKUP(E255,'Export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55" s="50" t="str">
        <f>IFERROR(_xlfn.LET(_xlpm.desc,_xlfn.XLOOKUP(E255,'Export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55" t="str">
        <f ca="1">IF(E255="","",TODAY()-DATEVALUE(LEFT(_xlfn.XLOOKUP(E255,'Export file'!$I:$I,'Export file'!$F:$F,""),10)))</f>
        <v/>
      </c>
    </row>
    <row r="256" spans="2:24" ht="21.95" customHeight="1" x14ac:dyDescent="0.2">
      <c r="B256" s="60"/>
      <c r="C256" s="105"/>
      <c r="D256" s="38"/>
      <c r="E256" s="39"/>
      <c r="F256" s="39"/>
      <c r="G256" s="63"/>
      <c r="H256" s="39" t="str">
        <f t="shared" si="3"/>
        <v/>
      </c>
      <c r="I256" s="39"/>
      <c r="J256" s="77" t="b">
        <v>0</v>
      </c>
      <c r="K256" s="78" t="b">
        <v>0</v>
      </c>
      <c r="L256" s="73"/>
      <c r="M256" s="38" t="str">
        <f>TRIM(IFERROR(_xlfn.LET(_xlpm.desc,_xlfn.XLOOKUP(E256,'Export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56" s="39" t="str">
        <f>IFERROR(_xlfn.LET(_xlpm.desc,_xlfn.XLOOKUP(E256,'Export file'!I:I,'Export file'!H:H,""),_xlpm.startLabel,"Account Number ",_xlpm.startPos,SEARCH(_xlpm.startLabel,_xlpm.desc)+LEN(_xlpm.startLabel),MID(_xlpm.desc,_xlpm.startPos,8)),"-")</f>
        <v>-</v>
      </c>
      <c r="O256" s="39" t="str">
        <f>IFERROR(_xlfn.LET(_xlpm.desc,_xlfn.XLOOKUP(E256,'Export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56" s="70" t="str">
        <f>IFERROR(_xlfn.LET(_xlpm.desc,_xlfn.XLOOKUP(E256,'Export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56" s="40" t="str">
        <f>IFERROR(_xlfn.LET(_xlpm.desc,_xlfn.XLOOKUP(E256,'Export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56" s="39" t="str">
        <f>IFERROR(_xlfn.LET(_xlpm.desc,_xlfn.XLOOKUP(E256,'Export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56" s="45" t="str">
        <f>IFERROR(_xlfn.LET(_xlpm.desc,_xlfn.XLOOKUP(E256,'Export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56" s="38" t="str">
        <f>IFERROR(_xlfn.LET(         _xlpm.desc, _xlfn.XLOOKUP(E256,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56" s="39" t="str">
        <f>IFERROR(_xlfn.LET(_xlpm.desc,_xlfn.XLOOKUP(E256,'Export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56" s="42" t="str">
        <f>IFERROR(_xlfn.LET(_xlpm.desc,_xlfn.XLOOKUP(E256,'Export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56" s="50" t="str">
        <f>IFERROR(_xlfn.LET(_xlpm.desc,_xlfn.XLOOKUP(E256,'Export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56" t="str">
        <f ca="1">IF(E256="","",TODAY()-DATEVALUE(LEFT(_xlfn.XLOOKUP(E256,'Export file'!$I:$I,'Export file'!$F:$F,""),10)))</f>
        <v/>
      </c>
    </row>
    <row r="257" spans="2:24" ht="21.95" customHeight="1" x14ac:dyDescent="0.2">
      <c r="B257" s="60"/>
      <c r="C257" s="105"/>
      <c r="D257" s="38"/>
      <c r="E257" s="39"/>
      <c r="F257" s="39"/>
      <c r="G257" s="63"/>
      <c r="H257" s="39" t="str">
        <f t="shared" si="3"/>
        <v/>
      </c>
      <c r="I257" s="39"/>
      <c r="J257" s="77" t="b">
        <v>0</v>
      </c>
      <c r="K257" s="78" t="b">
        <v>0</v>
      </c>
      <c r="L257" s="73"/>
      <c r="M257" s="38" t="str">
        <f>TRIM(IFERROR(_xlfn.LET(_xlpm.desc,_xlfn.XLOOKUP(E257,'Export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57" s="39" t="str">
        <f>IFERROR(_xlfn.LET(_xlpm.desc,_xlfn.XLOOKUP(E257,'Export file'!I:I,'Export file'!H:H,""),_xlpm.startLabel,"Account Number ",_xlpm.startPos,SEARCH(_xlpm.startLabel,_xlpm.desc)+LEN(_xlpm.startLabel),MID(_xlpm.desc,_xlpm.startPos,8)),"-")</f>
        <v>-</v>
      </c>
      <c r="O257" s="39" t="str">
        <f>IFERROR(_xlfn.LET(_xlpm.desc,_xlfn.XLOOKUP(E257,'Export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57" s="70" t="str">
        <f>IFERROR(_xlfn.LET(_xlpm.desc,_xlfn.XLOOKUP(E257,'Export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57" s="40" t="str">
        <f>IFERROR(_xlfn.LET(_xlpm.desc,_xlfn.XLOOKUP(E257,'Export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57" s="39" t="str">
        <f>IFERROR(_xlfn.LET(_xlpm.desc,_xlfn.XLOOKUP(E257,'Export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57" s="45" t="str">
        <f>IFERROR(_xlfn.LET(_xlpm.desc,_xlfn.XLOOKUP(E257,'Export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57" s="38" t="str">
        <f>IFERROR(_xlfn.LET(         _xlpm.desc, _xlfn.XLOOKUP(E257,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57" s="39" t="str">
        <f>IFERROR(_xlfn.LET(_xlpm.desc,_xlfn.XLOOKUP(E257,'Export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57" s="42" t="str">
        <f>IFERROR(_xlfn.LET(_xlpm.desc,_xlfn.XLOOKUP(E257,'Export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57" s="50" t="str">
        <f>IFERROR(_xlfn.LET(_xlpm.desc,_xlfn.XLOOKUP(E257,'Export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57" t="str">
        <f ca="1">IF(E257="","",TODAY()-DATEVALUE(LEFT(_xlfn.XLOOKUP(E257,'Export file'!$I:$I,'Export file'!$F:$F,""),10)))</f>
        <v/>
      </c>
    </row>
    <row r="258" spans="2:24" ht="21.95" customHeight="1" x14ac:dyDescent="0.2">
      <c r="B258" s="60"/>
      <c r="C258" s="105"/>
      <c r="D258" s="38"/>
      <c r="E258" s="39"/>
      <c r="F258" s="39"/>
      <c r="G258" s="63"/>
      <c r="H258" s="39" t="str">
        <f t="shared" si="3"/>
        <v/>
      </c>
      <c r="I258" s="39"/>
      <c r="J258" s="77" t="b">
        <v>0</v>
      </c>
      <c r="K258" s="78" t="b">
        <v>0</v>
      </c>
      <c r="L258" s="73"/>
      <c r="M258" s="38" t="str">
        <f>TRIM(IFERROR(_xlfn.LET(_xlpm.desc,_xlfn.XLOOKUP(E258,'Export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58" s="39" t="str">
        <f>IFERROR(_xlfn.LET(_xlpm.desc,_xlfn.XLOOKUP(E258,'Export file'!I:I,'Export file'!H:H,""),_xlpm.startLabel,"Account Number ",_xlpm.startPos,SEARCH(_xlpm.startLabel,_xlpm.desc)+LEN(_xlpm.startLabel),MID(_xlpm.desc,_xlpm.startPos,8)),"-")</f>
        <v>-</v>
      </c>
      <c r="O258" s="39" t="str">
        <f>IFERROR(_xlfn.LET(_xlpm.desc,_xlfn.XLOOKUP(E258,'Export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58" s="70" t="str">
        <f>IFERROR(_xlfn.LET(_xlpm.desc,_xlfn.XLOOKUP(E258,'Export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58" s="40" t="str">
        <f>IFERROR(_xlfn.LET(_xlpm.desc,_xlfn.XLOOKUP(E258,'Export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58" s="39" t="str">
        <f>IFERROR(_xlfn.LET(_xlpm.desc,_xlfn.XLOOKUP(E258,'Export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58" s="45" t="str">
        <f>IFERROR(_xlfn.LET(_xlpm.desc,_xlfn.XLOOKUP(E258,'Export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58" s="38" t="str">
        <f>IFERROR(_xlfn.LET(         _xlpm.desc, _xlfn.XLOOKUP(E258,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58" s="39" t="str">
        <f>IFERROR(_xlfn.LET(_xlpm.desc,_xlfn.XLOOKUP(E258,'Export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58" s="42" t="str">
        <f>IFERROR(_xlfn.LET(_xlpm.desc,_xlfn.XLOOKUP(E258,'Export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58" s="50" t="str">
        <f>IFERROR(_xlfn.LET(_xlpm.desc,_xlfn.XLOOKUP(E258,'Export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58" t="str">
        <f ca="1">IF(E258="","",TODAY()-DATEVALUE(LEFT(_xlfn.XLOOKUP(E258,'Export file'!$I:$I,'Export file'!$F:$F,""),10)))</f>
        <v/>
      </c>
    </row>
    <row r="259" spans="2:24" ht="21.95" customHeight="1" x14ac:dyDescent="0.2">
      <c r="B259" s="60"/>
      <c r="C259" s="105"/>
      <c r="D259" s="38"/>
      <c r="E259" s="39"/>
      <c r="F259" s="39"/>
      <c r="G259" s="63"/>
      <c r="H259" s="39" t="str">
        <f t="shared" si="3"/>
        <v/>
      </c>
      <c r="I259" s="39"/>
      <c r="J259" s="77" t="b">
        <v>0</v>
      </c>
      <c r="K259" s="78" t="b">
        <v>0</v>
      </c>
      <c r="L259" s="73"/>
      <c r="M259" s="38" t="str">
        <f>TRIM(IFERROR(_xlfn.LET(_xlpm.desc,_xlfn.XLOOKUP(E259,'Export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59" s="39" t="str">
        <f>IFERROR(_xlfn.LET(_xlpm.desc,_xlfn.XLOOKUP(E259,'Export file'!I:I,'Export file'!H:H,""),_xlpm.startLabel,"Account Number ",_xlpm.startPos,SEARCH(_xlpm.startLabel,_xlpm.desc)+LEN(_xlpm.startLabel),MID(_xlpm.desc,_xlpm.startPos,8)),"-")</f>
        <v>-</v>
      </c>
      <c r="O259" s="39" t="str">
        <f>IFERROR(_xlfn.LET(_xlpm.desc,_xlfn.XLOOKUP(E259,'Export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59" s="70" t="str">
        <f>IFERROR(_xlfn.LET(_xlpm.desc,_xlfn.XLOOKUP(E259,'Export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59" s="40" t="str">
        <f>IFERROR(_xlfn.LET(_xlpm.desc,_xlfn.XLOOKUP(E259,'Export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59" s="39" t="str">
        <f>IFERROR(_xlfn.LET(_xlpm.desc,_xlfn.XLOOKUP(E259,'Export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59" s="45" t="str">
        <f>IFERROR(_xlfn.LET(_xlpm.desc,_xlfn.XLOOKUP(E259,'Export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59" s="38" t="str">
        <f>IFERROR(_xlfn.LET(         _xlpm.desc, _xlfn.XLOOKUP(E259,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59" s="39" t="str">
        <f>IFERROR(_xlfn.LET(_xlpm.desc,_xlfn.XLOOKUP(E259,'Export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59" s="42" t="str">
        <f>IFERROR(_xlfn.LET(_xlpm.desc,_xlfn.XLOOKUP(E259,'Export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59" s="50" t="str">
        <f>IFERROR(_xlfn.LET(_xlpm.desc,_xlfn.XLOOKUP(E259,'Export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59" t="str">
        <f ca="1">IF(E259="","",TODAY()-DATEVALUE(LEFT(_xlfn.XLOOKUP(E259,'Export file'!$I:$I,'Export file'!$F:$F,""),10)))</f>
        <v/>
      </c>
    </row>
    <row r="260" spans="2:24" ht="21.95" customHeight="1" x14ac:dyDescent="0.2">
      <c r="B260" s="60"/>
      <c r="C260" s="105"/>
      <c r="D260" s="38"/>
      <c r="E260" s="39"/>
      <c r="F260" s="39"/>
      <c r="G260" s="63"/>
      <c r="H260" s="39" t="str">
        <f t="shared" si="3"/>
        <v/>
      </c>
      <c r="I260" s="39"/>
      <c r="J260" s="77" t="b">
        <v>0</v>
      </c>
      <c r="K260" s="78" t="b">
        <v>0</v>
      </c>
      <c r="L260" s="73"/>
      <c r="M260" s="38" t="str">
        <f>TRIM(IFERROR(_xlfn.LET(_xlpm.desc,_xlfn.XLOOKUP(E260,'Export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60" s="39" t="str">
        <f>IFERROR(_xlfn.LET(_xlpm.desc,_xlfn.XLOOKUP(E260,'Export file'!I:I,'Export file'!H:H,""),_xlpm.startLabel,"Account Number ",_xlpm.startPos,SEARCH(_xlpm.startLabel,_xlpm.desc)+LEN(_xlpm.startLabel),MID(_xlpm.desc,_xlpm.startPos,8)),"-")</f>
        <v>-</v>
      </c>
      <c r="O260" s="39" t="str">
        <f>IFERROR(_xlfn.LET(_xlpm.desc,_xlfn.XLOOKUP(E260,'Export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60" s="70" t="str">
        <f>IFERROR(_xlfn.LET(_xlpm.desc,_xlfn.XLOOKUP(E260,'Export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60" s="40" t="str">
        <f>IFERROR(_xlfn.LET(_xlpm.desc,_xlfn.XLOOKUP(E260,'Export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60" s="39" t="str">
        <f>IFERROR(_xlfn.LET(_xlpm.desc,_xlfn.XLOOKUP(E260,'Export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60" s="45" t="str">
        <f>IFERROR(_xlfn.LET(_xlpm.desc,_xlfn.XLOOKUP(E260,'Export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60" s="38" t="str">
        <f>IFERROR(_xlfn.LET(         _xlpm.desc, _xlfn.XLOOKUP(E260,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60" s="39" t="str">
        <f>IFERROR(_xlfn.LET(_xlpm.desc,_xlfn.XLOOKUP(E260,'Export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60" s="42" t="str">
        <f>IFERROR(_xlfn.LET(_xlpm.desc,_xlfn.XLOOKUP(E260,'Export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60" s="50" t="str">
        <f>IFERROR(_xlfn.LET(_xlpm.desc,_xlfn.XLOOKUP(E260,'Export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60" t="str">
        <f ca="1">IF(E260="","",TODAY()-DATEVALUE(LEFT(_xlfn.XLOOKUP(E260,'Export file'!$I:$I,'Export file'!$F:$F,""),10)))</f>
        <v/>
      </c>
    </row>
    <row r="261" spans="2:24" ht="21.95" customHeight="1" x14ac:dyDescent="0.2">
      <c r="B261" s="60"/>
      <c r="C261" s="105"/>
      <c r="D261" s="38"/>
      <c r="E261" s="39"/>
      <c r="F261" s="39"/>
      <c r="G261" s="63"/>
      <c r="H261" s="39" t="str">
        <f t="shared" ref="H261:H324" si="4">IF($E261="","",IF(OR($M261="",$M261="-",NOT(ISNUMBER(VALUE($N261))),LEN($N261)&lt;&gt;8,NOT(ISNUMBER(VALUE($O261))),LEN($O261)&lt;&gt;6),"Check: "&amp;MID(IF(OR($M261="",$M261="-"),"| Missing Name","")&amp;IF(NOT(ISNUMBER(VALUE($N261))),"| Acct No invalid",IF(LEN($N261)&gt;8,"| Acct No too long ("&amp;LEN($N261)&amp;")",IF(LEN($N261)&lt;8,"| Acct No too short ("&amp;LEN($N261)&amp;")","")))&amp;IF(NOT(ISNUMBER(VALUE($O261))),"| Sort Code invalid",IF(LEN($O261)&gt;6,"| Sort Code too long ("&amp;LEN($O261)&amp;")",IF(LEN($O261)&lt;6,"| Sort Code too short ("&amp;LEN($O261)&amp;")",""))),3,200),"OK"))</f>
        <v/>
      </c>
      <c r="I261" s="39"/>
      <c r="J261" s="77" t="b">
        <v>0</v>
      </c>
      <c r="K261" s="78" t="b">
        <v>0</v>
      </c>
      <c r="L261" s="73"/>
      <c r="M261" s="38" t="str">
        <f>TRIM(IFERROR(_xlfn.LET(_xlpm.desc,_xlfn.XLOOKUP(E261,'Export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61" s="39" t="str">
        <f>IFERROR(_xlfn.LET(_xlpm.desc,_xlfn.XLOOKUP(E261,'Export file'!I:I,'Export file'!H:H,""),_xlpm.startLabel,"Account Number ",_xlpm.startPos,SEARCH(_xlpm.startLabel,_xlpm.desc)+LEN(_xlpm.startLabel),MID(_xlpm.desc,_xlpm.startPos,8)),"-")</f>
        <v>-</v>
      </c>
      <c r="O261" s="39" t="str">
        <f>IFERROR(_xlfn.LET(_xlpm.desc,_xlfn.XLOOKUP(E261,'Export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61" s="70" t="str">
        <f>IFERROR(_xlfn.LET(_xlpm.desc,_xlfn.XLOOKUP(E261,'Export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61" s="40" t="str">
        <f>IFERROR(_xlfn.LET(_xlpm.desc,_xlfn.XLOOKUP(E261,'Export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61" s="39" t="str">
        <f>IFERROR(_xlfn.LET(_xlpm.desc,_xlfn.XLOOKUP(E261,'Export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61" s="45" t="str">
        <f>IFERROR(_xlfn.LET(_xlpm.desc,_xlfn.XLOOKUP(E261,'Export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61" s="38" t="str">
        <f>IFERROR(_xlfn.LET(         _xlpm.desc, _xlfn.XLOOKUP(E261,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61" s="39" t="str">
        <f>IFERROR(_xlfn.LET(_xlpm.desc,_xlfn.XLOOKUP(E261,'Export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61" s="42" t="str">
        <f>IFERROR(_xlfn.LET(_xlpm.desc,_xlfn.XLOOKUP(E261,'Export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61" s="50" t="str">
        <f>IFERROR(_xlfn.LET(_xlpm.desc,_xlfn.XLOOKUP(E261,'Export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61" t="str">
        <f ca="1">IF(E261="","",TODAY()-DATEVALUE(LEFT(_xlfn.XLOOKUP(E261,'Export file'!$I:$I,'Export file'!$F:$F,""),10)))</f>
        <v/>
      </c>
    </row>
    <row r="262" spans="2:24" ht="21.95" customHeight="1" x14ac:dyDescent="0.2">
      <c r="B262" s="60"/>
      <c r="C262" s="105"/>
      <c r="D262" s="38"/>
      <c r="E262" s="39"/>
      <c r="F262" s="39"/>
      <c r="G262" s="63"/>
      <c r="H262" s="39" t="str">
        <f t="shared" si="4"/>
        <v/>
      </c>
      <c r="I262" s="39"/>
      <c r="J262" s="77" t="b">
        <v>0</v>
      </c>
      <c r="K262" s="78" t="b">
        <v>0</v>
      </c>
      <c r="L262" s="73"/>
      <c r="M262" s="38" t="str">
        <f>TRIM(IFERROR(_xlfn.LET(_xlpm.desc,_xlfn.XLOOKUP(E262,'Export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62" s="39" t="str">
        <f>IFERROR(_xlfn.LET(_xlpm.desc,_xlfn.XLOOKUP(E262,'Export file'!I:I,'Export file'!H:H,""),_xlpm.startLabel,"Account Number ",_xlpm.startPos,SEARCH(_xlpm.startLabel,_xlpm.desc)+LEN(_xlpm.startLabel),MID(_xlpm.desc,_xlpm.startPos,8)),"-")</f>
        <v>-</v>
      </c>
      <c r="O262" s="39" t="str">
        <f>IFERROR(_xlfn.LET(_xlpm.desc,_xlfn.XLOOKUP(E262,'Export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62" s="70" t="str">
        <f>IFERROR(_xlfn.LET(_xlpm.desc,_xlfn.XLOOKUP(E262,'Export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62" s="40" t="str">
        <f>IFERROR(_xlfn.LET(_xlpm.desc,_xlfn.XLOOKUP(E262,'Export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62" s="39" t="str">
        <f>IFERROR(_xlfn.LET(_xlpm.desc,_xlfn.XLOOKUP(E262,'Export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62" s="45" t="str">
        <f>IFERROR(_xlfn.LET(_xlpm.desc,_xlfn.XLOOKUP(E262,'Export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62" s="38" t="str">
        <f>IFERROR(_xlfn.LET(         _xlpm.desc, _xlfn.XLOOKUP(E262,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62" s="39" t="str">
        <f>IFERROR(_xlfn.LET(_xlpm.desc,_xlfn.XLOOKUP(E262,'Export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62" s="42" t="str">
        <f>IFERROR(_xlfn.LET(_xlpm.desc,_xlfn.XLOOKUP(E262,'Export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62" s="50" t="str">
        <f>IFERROR(_xlfn.LET(_xlpm.desc,_xlfn.XLOOKUP(E262,'Export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62" t="str">
        <f ca="1">IF(E262="","",TODAY()-DATEVALUE(LEFT(_xlfn.XLOOKUP(E262,'Export file'!$I:$I,'Export file'!$F:$F,""),10)))</f>
        <v/>
      </c>
    </row>
    <row r="263" spans="2:24" ht="21.95" customHeight="1" x14ac:dyDescent="0.2">
      <c r="B263" s="60"/>
      <c r="C263" s="105"/>
      <c r="D263" s="38"/>
      <c r="E263" s="39"/>
      <c r="F263" s="39"/>
      <c r="G263" s="63"/>
      <c r="H263" s="39" t="str">
        <f t="shared" si="4"/>
        <v/>
      </c>
      <c r="I263" s="39"/>
      <c r="J263" s="77" t="b">
        <v>0</v>
      </c>
      <c r="K263" s="78" t="b">
        <v>0</v>
      </c>
      <c r="L263" s="73"/>
      <c r="M263" s="38" t="str">
        <f>TRIM(IFERROR(_xlfn.LET(_xlpm.desc,_xlfn.XLOOKUP(E263,'Export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63" s="39" t="str">
        <f>IFERROR(_xlfn.LET(_xlpm.desc,_xlfn.XLOOKUP(E263,'Export file'!I:I,'Export file'!H:H,""),_xlpm.startLabel,"Account Number ",_xlpm.startPos,SEARCH(_xlpm.startLabel,_xlpm.desc)+LEN(_xlpm.startLabel),MID(_xlpm.desc,_xlpm.startPos,8)),"-")</f>
        <v>-</v>
      </c>
      <c r="O263" s="39" t="str">
        <f>IFERROR(_xlfn.LET(_xlpm.desc,_xlfn.XLOOKUP(E263,'Export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63" s="70" t="str">
        <f>IFERROR(_xlfn.LET(_xlpm.desc,_xlfn.XLOOKUP(E263,'Export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63" s="40" t="str">
        <f>IFERROR(_xlfn.LET(_xlpm.desc,_xlfn.XLOOKUP(E263,'Export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63" s="39" t="str">
        <f>IFERROR(_xlfn.LET(_xlpm.desc,_xlfn.XLOOKUP(E263,'Export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63" s="45" t="str">
        <f>IFERROR(_xlfn.LET(_xlpm.desc,_xlfn.XLOOKUP(E263,'Export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63" s="38" t="str">
        <f>IFERROR(_xlfn.LET(         _xlpm.desc, _xlfn.XLOOKUP(E263,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63" s="39" t="str">
        <f>IFERROR(_xlfn.LET(_xlpm.desc,_xlfn.XLOOKUP(E263,'Export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63" s="42" t="str">
        <f>IFERROR(_xlfn.LET(_xlpm.desc,_xlfn.XLOOKUP(E263,'Export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63" s="50" t="str">
        <f>IFERROR(_xlfn.LET(_xlpm.desc,_xlfn.XLOOKUP(E263,'Export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63" t="str">
        <f ca="1">IF(E263="","",TODAY()-DATEVALUE(LEFT(_xlfn.XLOOKUP(E263,'Export file'!$I:$I,'Export file'!$F:$F,""),10)))</f>
        <v/>
      </c>
    </row>
    <row r="264" spans="2:24" ht="21.95" customHeight="1" x14ac:dyDescent="0.2">
      <c r="B264" s="60"/>
      <c r="C264" s="105"/>
      <c r="D264" s="38"/>
      <c r="E264" s="39"/>
      <c r="F264" s="39"/>
      <c r="G264" s="63"/>
      <c r="H264" s="39" t="str">
        <f t="shared" si="4"/>
        <v/>
      </c>
      <c r="I264" s="39"/>
      <c r="J264" s="77" t="b">
        <v>0</v>
      </c>
      <c r="K264" s="78" t="b">
        <v>0</v>
      </c>
      <c r="L264" s="73"/>
      <c r="M264" s="38" t="str">
        <f>TRIM(IFERROR(_xlfn.LET(_xlpm.desc,_xlfn.XLOOKUP(E264,'Export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64" s="39" t="str">
        <f>IFERROR(_xlfn.LET(_xlpm.desc,_xlfn.XLOOKUP(E264,'Export file'!I:I,'Export file'!H:H,""),_xlpm.startLabel,"Account Number ",_xlpm.startPos,SEARCH(_xlpm.startLabel,_xlpm.desc)+LEN(_xlpm.startLabel),MID(_xlpm.desc,_xlpm.startPos,8)),"-")</f>
        <v>-</v>
      </c>
      <c r="O264" s="39" t="str">
        <f>IFERROR(_xlfn.LET(_xlpm.desc,_xlfn.XLOOKUP(E264,'Export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64" s="70" t="str">
        <f>IFERROR(_xlfn.LET(_xlpm.desc,_xlfn.XLOOKUP(E264,'Export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64" s="40" t="str">
        <f>IFERROR(_xlfn.LET(_xlpm.desc,_xlfn.XLOOKUP(E264,'Export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64" s="39" t="str">
        <f>IFERROR(_xlfn.LET(_xlpm.desc,_xlfn.XLOOKUP(E264,'Export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64" s="45" t="str">
        <f>IFERROR(_xlfn.LET(_xlpm.desc,_xlfn.XLOOKUP(E264,'Export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64" s="38" t="str">
        <f>IFERROR(_xlfn.LET(         _xlpm.desc, _xlfn.XLOOKUP(E264,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64" s="39" t="str">
        <f>IFERROR(_xlfn.LET(_xlpm.desc,_xlfn.XLOOKUP(E264,'Export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64" s="42" t="str">
        <f>IFERROR(_xlfn.LET(_xlpm.desc,_xlfn.XLOOKUP(E264,'Export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64" s="50" t="str">
        <f>IFERROR(_xlfn.LET(_xlpm.desc,_xlfn.XLOOKUP(E264,'Export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64" t="str">
        <f ca="1">IF(E264="","",TODAY()-DATEVALUE(LEFT(_xlfn.XLOOKUP(E264,'Export file'!$I:$I,'Export file'!$F:$F,""),10)))</f>
        <v/>
      </c>
    </row>
    <row r="265" spans="2:24" ht="21.95" customHeight="1" x14ac:dyDescent="0.2">
      <c r="B265" s="60"/>
      <c r="C265" s="105"/>
      <c r="D265" s="38"/>
      <c r="E265" s="39"/>
      <c r="F265" s="39"/>
      <c r="G265" s="63"/>
      <c r="H265" s="39" t="str">
        <f t="shared" si="4"/>
        <v/>
      </c>
      <c r="I265" s="39"/>
      <c r="J265" s="77" t="b">
        <v>0</v>
      </c>
      <c r="K265" s="78" t="b">
        <v>0</v>
      </c>
      <c r="L265" s="73"/>
      <c r="M265" s="38" t="str">
        <f>TRIM(IFERROR(_xlfn.LET(_xlpm.desc,_xlfn.XLOOKUP(E265,'Export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65" s="39" t="str">
        <f>IFERROR(_xlfn.LET(_xlpm.desc,_xlfn.XLOOKUP(E265,'Export file'!I:I,'Export file'!H:H,""),_xlpm.startLabel,"Account Number ",_xlpm.startPos,SEARCH(_xlpm.startLabel,_xlpm.desc)+LEN(_xlpm.startLabel),MID(_xlpm.desc,_xlpm.startPos,8)),"-")</f>
        <v>-</v>
      </c>
      <c r="O265" s="39" t="str">
        <f>IFERROR(_xlfn.LET(_xlpm.desc,_xlfn.XLOOKUP(E265,'Export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65" s="70" t="str">
        <f>IFERROR(_xlfn.LET(_xlpm.desc,_xlfn.XLOOKUP(E265,'Export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65" s="40" t="str">
        <f>IFERROR(_xlfn.LET(_xlpm.desc,_xlfn.XLOOKUP(E265,'Export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65" s="39" t="str">
        <f>IFERROR(_xlfn.LET(_xlpm.desc,_xlfn.XLOOKUP(E265,'Export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65" s="45" t="str">
        <f>IFERROR(_xlfn.LET(_xlpm.desc,_xlfn.XLOOKUP(E265,'Export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65" s="38" t="str">
        <f>IFERROR(_xlfn.LET(         _xlpm.desc, _xlfn.XLOOKUP(E265,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65" s="39" t="str">
        <f>IFERROR(_xlfn.LET(_xlpm.desc,_xlfn.XLOOKUP(E265,'Export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65" s="42" t="str">
        <f>IFERROR(_xlfn.LET(_xlpm.desc,_xlfn.XLOOKUP(E265,'Export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65" s="50" t="str">
        <f>IFERROR(_xlfn.LET(_xlpm.desc,_xlfn.XLOOKUP(E265,'Export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65" t="str">
        <f ca="1">IF(E265="","",TODAY()-DATEVALUE(LEFT(_xlfn.XLOOKUP(E265,'Export file'!$I:$I,'Export file'!$F:$F,""),10)))</f>
        <v/>
      </c>
    </row>
    <row r="266" spans="2:24" ht="21.95" customHeight="1" x14ac:dyDescent="0.2">
      <c r="B266" s="60"/>
      <c r="C266" s="105"/>
      <c r="D266" s="38"/>
      <c r="E266" s="39"/>
      <c r="F266" s="39"/>
      <c r="G266" s="63"/>
      <c r="H266" s="39" t="str">
        <f t="shared" si="4"/>
        <v/>
      </c>
      <c r="I266" s="39"/>
      <c r="J266" s="77" t="b">
        <v>0</v>
      </c>
      <c r="K266" s="78" t="b">
        <v>0</v>
      </c>
      <c r="L266" s="73"/>
      <c r="M266" s="38" t="str">
        <f>TRIM(IFERROR(_xlfn.LET(_xlpm.desc,_xlfn.XLOOKUP(E266,'Export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66" s="39" t="str">
        <f>IFERROR(_xlfn.LET(_xlpm.desc,_xlfn.XLOOKUP(E266,'Export file'!I:I,'Export file'!H:H,""),_xlpm.startLabel,"Account Number ",_xlpm.startPos,SEARCH(_xlpm.startLabel,_xlpm.desc)+LEN(_xlpm.startLabel),MID(_xlpm.desc,_xlpm.startPos,8)),"-")</f>
        <v>-</v>
      </c>
      <c r="O266" s="39" t="str">
        <f>IFERROR(_xlfn.LET(_xlpm.desc,_xlfn.XLOOKUP(E266,'Export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66" s="70" t="str">
        <f>IFERROR(_xlfn.LET(_xlpm.desc,_xlfn.XLOOKUP(E266,'Export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66" s="40" t="str">
        <f>IFERROR(_xlfn.LET(_xlpm.desc,_xlfn.XLOOKUP(E266,'Export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66" s="39" t="str">
        <f>IFERROR(_xlfn.LET(_xlpm.desc,_xlfn.XLOOKUP(E266,'Export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66" s="45" t="str">
        <f>IFERROR(_xlfn.LET(_xlpm.desc,_xlfn.XLOOKUP(E266,'Export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66" s="38" t="str">
        <f>IFERROR(_xlfn.LET(         _xlpm.desc, _xlfn.XLOOKUP(E266,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66" s="39" t="str">
        <f>IFERROR(_xlfn.LET(_xlpm.desc,_xlfn.XLOOKUP(E266,'Export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66" s="42" t="str">
        <f>IFERROR(_xlfn.LET(_xlpm.desc,_xlfn.XLOOKUP(E266,'Export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66" s="50" t="str">
        <f>IFERROR(_xlfn.LET(_xlpm.desc,_xlfn.XLOOKUP(E266,'Export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66" t="str">
        <f ca="1">IF(E266="","",TODAY()-DATEVALUE(LEFT(_xlfn.XLOOKUP(E266,'Export file'!$I:$I,'Export file'!$F:$F,""),10)))</f>
        <v/>
      </c>
    </row>
    <row r="267" spans="2:24" ht="21.95" customHeight="1" x14ac:dyDescent="0.2">
      <c r="B267" s="60"/>
      <c r="C267" s="105"/>
      <c r="D267" s="38"/>
      <c r="E267" s="39"/>
      <c r="F267" s="39"/>
      <c r="G267" s="63"/>
      <c r="H267" s="39" t="str">
        <f t="shared" si="4"/>
        <v/>
      </c>
      <c r="I267" s="39"/>
      <c r="J267" s="77" t="b">
        <v>0</v>
      </c>
      <c r="K267" s="78" t="b">
        <v>0</v>
      </c>
      <c r="L267" s="73"/>
      <c r="M267" s="38" t="str">
        <f>TRIM(IFERROR(_xlfn.LET(_xlpm.desc,_xlfn.XLOOKUP(E267,'Export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67" s="39" t="str">
        <f>IFERROR(_xlfn.LET(_xlpm.desc,_xlfn.XLOOKUP(E267,'Export file'!I:I,'Export file'!H:H,""),_xlpm.startLabel,"Account Number ",_xlpm.startPos,SEARCH(_xlpm.startLabel,_xlpm.desc)+LEN(_xlpm.startLabel),MID(_xlpm.desc,_xlpm.startPos,8)),"-")</f>
        <v>-</v>
      </c>
      <c r="O267" s="39" t="str">
        <f>IFERROR(_xlfn.LET(_xlpm.desc,_xlfn.XLOOKUP(E267,'Export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67" s="70" t="str">
        <f>IFERROR(_xlfn.LET(_xlpm.desc,_xlfn.XLOOKUP(E267,'Export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67" s="40" t="str">
        <f>IFERROR(_xlfn.LET(_xlpm.desc,_xlfn.XLOOKUP(E267,'Export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67" s="39" t="str">
        <f>IFERROR(_xlfn.LET(_xlpm.desc,_xlfn.XLOOKUP(E267,'Export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67" s="45" t="str">
        <f>IFERROR(_xlfn.LET(_xlpm.desc,_xlfn.XLOOKUP(E267,'Export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67" s="38" t="str">
        <f>IFERROR(_xlfn.LET(         _xlpm.desc, _xlfn.XLOOKUP(E267,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67" s="39" t="str">
        <f>IFERROR(_xlfn.LET(_xlpm.desc,_xlfn.XLOOKUP(E267,'Export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67" s="42" t="str">
        <f>IFERROR(_xlfn.LET(_xlpm.desc,_xlfn.XLOOKUP(E267,'Export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67" s="50" t="str">
        <f>IFERROR(_xlfn.LET(_xlpm.desc,_xlfn.XLOOKUP(E267,'Export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67" t="str">
        <f ca="1">IF(E267="","",TODAY()-DATEVALUE(LEFT(_xlfn.XLOOKUP(E267,'Export file'!$I:$I,'Export file'!$F:$F,""),10)))</f>
        <v/>
      </c>
    </row>
    <row r="268" spans="2:24" ht="21.95" customHeight="1" x14ac:dyDescent="0.2">
      <c r="B268" s="60"/>
      <c r="C268" s="105"/>
      <c r="D268" s="38"/>
      <c r="E268" s="39"/>
      <c r="F268" s="39"/>
      <c r="G268" s="63"/>
      <c r="H268" s="39" t="str">
        <f t="shared" si="4"/>
        <v/>
      </c>
      <c r="I268" s="39"/>
      <c r="J268" s="77" t="b">
        <v>0</v>
      </c>
      <c r="K268" s="78" t="b">
        <v>0</v>
      </c>
      <c r="L268" s="73"/>
      <c r="M268" s="38" t="str">
        <f>TRIM(IFERROR(_xlfn.LET(_xlpm.desc,_xlfn.XLOOKUP(E268,'Export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68" s="39" t="str">
        <f>IFERROR(_xlfn.LET(_xlpm.desc,_xlfn.XLOOKUP(E268,'Export file'!I:I,'Export file'!H:H,""),_xlpm.startLabel,"Account Number ",_xlpm.startPos,SEARCH(_xlpm.startLabel,_xlpm.desc)+LEN(_xlpm.startLabel),MID(_xlpm.desc,_xlpm.startPos,8)),"-")</f>
        <v>-</v>
      </c>
      <c r="O268" s="39" t="str">
        <f>IFERROR(_xlfn.LET(_xlpm.desc,_xlfn.XLOOKUP(E268,'Export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68" s="70" t="str">
        <f>IFERROR(_xlfn.LET(_xlpm.desc,_xlfn.XLOOKUP(E268,'Export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68" s="40" t="str">
        <f>IFERROR(_xlfn.LET(_xlpm.desc,_xlfn.XLOOKUP(E268,'Export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68" s="39" t="str">
        <f>IFERROR(_xlfn.LET(_xlpm.desc,_xlfn.XLOOKUP(E268,'Export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68" s="45" t="str">
        <f>IFERROR(_xlfn.LET(_xlpm.desc,_xlfn.XLOOKUP(E268,'Export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68" s="38" t="str">
        <f>IFERROR(_xlfn.LET(         _xlpm.desc, _xlfn.XLOOKUP(E268,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68" s="39" t="str">
        <f>IFERROR(_xlfn.LET(_xlpm.desc,_xlfn.XLOOKUP(E268,'Export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68" s="42" t="str">
        <f>IFERROR(_xlfn.LET(_xlpm.desc,_xlfn.XLOOKUP(E268,'Export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68" s="50" t="str">
        <f>IFERROR(_xlfn.LET(_xlpm.desc,_xlfn.XLOOKUP(E268,'Export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68" t="str">
        <f ca="1">IF(E268="","",TODAY()-DATEVALUE(LEFT(_xlfn.XLOOKUP(E268,'Export file'!$I:$I,'Export file'!$F:$F,""),10)))</f>
        <v/>
      </c>
    </row>
    <row r="269" spans="2:24" ht="21.95" customHeight="1" x14ac:dyDescent="0.2">
      <c r="B269" s="60"/>
      <c r="C269" s="105"/>
      <c r="D269" s="38"/>
      <c r="E269" s="39"/>
      <c r="F269" s="39"/>
      <c r="G269" s="63"/>
      <c r="H269" s="39" t="str">
        <f t="shared" si="4"/>
        <v/>
      </c>
      <c r="I269" s="39"/>
      <c r="J269" s="77" t="b">
        <v>0</v>
      </c>
      <c r="K269" s="78" t="b">
        <v>0</v>
      </c>
      <c r="L269" s="73"/>
      <c r="M269" s="38" t="str">
        <f>TRIM(IFERROR(_xlfn.LET(_xlpm.desc,_xlfn.XLOOKUP(E269,'Export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69" s="39" t="str">
        <f>IFERROR(_xlfn.LET(_xlpm.desc,_xlfn.XLOOKUP(E269,'Export file'!I:I,'Export file'!H:H,""),_xlpm.startLabel,"Account Number ",_xlpm.startPos,SEARCH(_xlpm.startLabel,_xlpm.desc)+LEN(_xlpm.startLabel),MID(_xlpm.desc,_xlpm.startPos,8)),"-")</f>
        <v>-</v>
      </c>
      <c r="O269" s="39" t="str">
        <f>IFERROR(_xlfn.LET(_xlpm.desc,_xlfn.XLOOKUP(E269,'Export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69" s="70" t="str">
        <f>IFERROR(_xlfn.LET(_xlpm.desc,_xlfn.XLOOKUP(E269,'Export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69" s="40" t="str">
        <f>IFERROR(_xlfn.LET(_xlpm.desc,_xlfn.XLOOKUP(E269,'Export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69" s="39" t="str">
        <f>IFERROR(_xlfn.LET(_xlpm.desc,_xlfn.XLOOKUP(E269,'Export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69" s="45" t="str">
        <f>IFERROR(_xlfn.LET(_xlpm.desc,_xlfn.XLOOKUP(E269,'Export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69" s="38" t="str">
        <f>IFERROR(_xlfn.LET(         _xlpm.desc, _xlfn.XLOOKUP(E269,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69" s="39" t="str">
        <f>IFERROR(_xlfn.LET(_xlpm.desc,_xlfn.XLOOKUP(E269,'Export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69" s="42" t="str">
        <f>IFERROR(_xlfn.LET(_xlpm.desc,_xlfn.XLOOKUP(E269,'Export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69" s="50" t="str">
        <f>IFERROR(_xlfn.LET(_xlpm.desc,_xlfn.XLOOKUP(E269,'Export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69" t="str">
        <f ca="1">IF(E269="","",TODAY()-DATEVALUE(LEFT(_xlfn.XLOOKUP(E269,'Export file'!$I:$I,'Export file'!$F:$F,""),10)))</f>
        <v/>
      </c>
    </row>
    <row r="270" spans="2:24" ht="21.95" customHeight="1" x14ac:dyDescent="0.2">
      <c r="B270" s="60"/>
      <c r="C270" s="105"/>
      <c r="D270" s="38"/>
      <c r="E270" s="39"/>
      <c r="F270" s="39"/>
      <c r="G270" s="63"/>
      <c r="H270" s="39" t="str">
        <f t="shared" si="4"/>
        <v/>
      </c>
      <c r="I270" s="39"/>
      <c r="J270" s="77" t="b">
        <v>0</v>
      </c>
      <c r="K270" s="78" t="b">
        <v>0</v>
      </c>
      <c r="L270" s="73"/>
      <c r="M270" s="38" t="str">
        <f>TRIM(IFERROR(_xlfn.LET(_xlpm.desc,_xlfn.XLOOKUP(E270,'Export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70" s="39" t="str">
        <f>IFERROR(_xlfn.LET(_xlpm.desc,_xlfn.XLOOKUP(E270,'Export file'!I:I,'Export file'!H:H,""),_xlpm.startLabel,"Account Number ",_xlpm.startPos,SEARCH(_xlpm.startLabel,_xlpm.desc)+LEN(_xlpm.startLabel),MID(_xlpm.desc,_xlpm.startPos,8)),"-")</f>
        <v>-</v>
      </c>
      <c r="O270" s="39" t="str">
        <f>IFERROR(_xlfn.LET(_xlpm.desc,_xlfn.XLOOKUP(E270,'Export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70" s="70" t="str">
        <f>IFERROR(_xlfn.LET(_xlpm.desc,_xlfn.XLOOKUP(E270,'Export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70" s="40" t="str">
        <f>IFERROR(_xlfn.LET(_xlpm.desc,_xlfn.XLOOKUP(E270,'Export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70" s="39" t="str">
        <f>IFERROR(_xlfn.LET(_xlpm.desc,_xlfn.XLOOKUP(E270,'Export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70" s="45" t="str">
        <f>IFERROR(_xlfn.LET(_xlpm.desc,_xlfn.XLOOKUP(E270,'Export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70" s="38" t="str">
        <f>IFERROR(_xlfn.LET(         _xlpm.desc, _xlfn.XLOOKUP(E270,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70" s="39" t="str">
        <f>IFERROR(_xlfn.LET(_xlpm.desc,_xlfn.XLOOKUP(E270,'Export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70" s="42" t="str">
        <f>IFERROR(_xlfn.LET(_xlpm.desc,_xlfn.XLOOKUP(E270,'Export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70" s="50" t="str">
        <f>IFERROR(_xlfn.LET(_xlpm.desc,_xlfn.XLOOKUP(E270,'Export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70" t="str">
        <f ca="1">IF(E270="","",TODAY()-DATEVALUE(LEFT(_xlfn.XLOOKUP(E270,'Export file'!$I:$I,'Export file'!$F:$F,""),10)))</f>
        <v/>
      </c>
    </row>
    <row r="271" spans="2:24" ht="21.95" customHeight="1" x14ac:dyDescent="0.2">
      <c r="B271" s="60"/>
      <c r="C271" s="105"/>
      <c r="D271" s="38"/>
      <c r="E271" s="39"/>
      <c r="F271" s="39"/>
      <c r="G271" s="63"/>
      <c r="H271" s="39" t="str">
        <f t="shared" si="4"/>
        <v/>
      </c>
      <c r="I271" s="39"/>
      <c r="J271" s="77" t="b">
        <v>0</v>
      </c>
      <c r="K271" s="78" t="b">
        <v>0</v>
      </c>
      <c r="L271" s="73"/>
      <c r="M271" s="38" t="str">
        <f>TRIM(IFERROR(_xlfn.LET(_xlpm.desc,_xlfn.XLOOKUP(E271,'Export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71" s="39" t="str">
        <f>IFERROR(_xlfn.LET(_xlpm.desc,_xlfn.XLOOKUP(E271,'Export file'!I:I,'Export file'!H:H,""),_xlpm.startLabel,"Account Number ",_xlpm.startPos,SEARCH(_xlpm.startLabel,_xlpm.desc)+LEN(_xlpm.startLabel),MID(_xlpm.desc,_xlpm.startPos,8)),"-")</f>
        <v>-</v>
      </c>
      <c r="O271" s="39" t="str">
        <f>IFERROR(_xlfn.LET(_xlpm.desc,_xlfn.XLOOKUP(E271,'Export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71" s="70" t="str">
        <f>IFERROR(_xlfn.LET(_xlpm.desc,_xlfn.XLOOKUP(E271,'Export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71" s="40" t="str">
        <f>IFERROR(_xlfn.LET(_xlpm.desc,_xlfn.XLOOKUP(E271,'Export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71" s="39" t="str">
        <f>IFERROR(_xlfn.LET(_xlpm.desc,_xlfn.XLOOKUP(E271,'Export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71" s="45" t="str">
        <f>IFERROR(_xlfn.LET(_xlpm.desc,_xlfn.XLOOKUP(E271,'Export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71" s="38" t="str">
        <f>IFERROR(_xlfn.LET(         _xlpm.desc, _xlfn.XLOOKUP(E271,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71" s="39" t="str">
        <f>IFERROR(_xlfn.LET(_xlpm.desc,_xlfn.XLOOKUP(E271,'Export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71" s="42" t="str">
        <f>IFERROR(_xlfn.LET(_xlpm.desc,_xlfn.XLOOKUP(E271,'Export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71" s="50" t="str">
        <f>IFERROR(_xlfn.LET(_xlpm.desc,_xlfn.XLOOKUP(E271,'Export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71" t="str">
        <f ca="1">IF(E271="","",TODAY()-DATEVALUE(LEFT(_xlfn.XLOOKUP(E271,'Export file'!$I:$I,'Export file'!$F:$F,""),10)))</f>
        <v/>
      </c>
    </row>
    <row r="272" spans="2:24" ht="21.95" customHeight="1" x14ac:dyDescent="0.2">
      <c r="B272" s="60"/>
      <c r="C272" s="105"/>
      <c r="D272" s="38"/>
      <c r="E272" s="39"/>
      <c r="F272" s="39"/>
      <c r="G272" s="63"/>
      <c r="H272" s="39" t="str">
        <f t="shared" si="4"/>
        <v/>
      </c>
      <c r="I272" s="39"/>
      <c r="J272" s="77" t="b">
        <v>0</v>
      </c>
      <c r="K272" s="78" t="b">
        <v>0</v>
      </c>
      <c r="L272" s="73"/>
      <c r="M272" s="38" t="str">
        <f>TRIM(IFERROR(_xlfn.LET(_xlpm.desc,_xlfn.XLOOKUP(E272,'Export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72" s="39" t="str">
        <f>IFERROR(_xlfn.LET(_xlpm.desc,_xlfn.XLOOKUP(E272,'Export file'!I:I,'Export file'!H:H,""),_xlpm.startLabel,"Account Number ",_xlpm.startPos,SEARCH(_xlpm.startLabel,_xlpm.desc)+LEN(_xlpm.startLabel),MID(_xlpm.desc,_xlpm.startPos,8)),"-")</f>
        <v>-</v>
      </c>
      <c r="O272" s="39" t="str">
        <f>IFERROR(_xlfn.LET(_xlpm.desc,_xlfn.XLOOKUP(E272,'Export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72" s="70" t="str">
        <f>IFERROR(_xlfn.LET(_xlpm.desc,_xlfn.XLOOKUP(E272,'Export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72" s="40" t="str">
        <f>IFERROR(_xlfn.LET(_xlpm.desc,_xlfn.XLOOKUP(E272,'Export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72" s="39" t="str">
        <f>IFERROR(_xlfn.LET(_xlpm.desc,_xlfn.XLOOKUP(E272,'Export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72" s="45" t="str">
        <f>IFERROR(_xlfn.LET(_xlpm.desc,_xlfn.XLOOKUP(E272,'Export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72" s="38" t="str">
        <f>IFERROR(_xlfn.LET(         _xlpm.desc, _xlfn.XLOOKUP(E272,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72" s="39" t="str">
        <f>IFERROR(_xlfn.LET(_xlpm.desc,_xlfn.XLOOKUP(E272,'Export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72" s="42" t="str">
        <f>IFERROR(_xlfn.LET(_xlpm.desc,_xlfn.XLOOKUP(E272,'Export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72" s="50" t="str">
        <f>IFERROR(_xlfn.LET(_xlpm.desc,_xlfn.XLOOKUP(E272,'Export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72" t="str">
        <f ca="1">IF(E272="","",TODAY()-DATEVALUE(LEFT(_xlfn.XLOOKUP(E272,'Export file'!$I:$I,'Export file'!$F:$F,""),10)))</f>
        <v/>
      </c>
    </row>
    <row r="273" spans="2:24" ht="21.95" customHeight="1" x14ac:dyDescent="0.2">
      <c r="B273" s="60"/>
      <c r="C273" s="105"/>
      <c r="D273" s="38"/>
      <c r="E273" s="39"/>
      <c r="F273" s="39"/>
      <c r="G273" s="63"/>
      <c r="H273" s="39" t="str">
        <f t="shared" si="4"/>
        <v/>
      </c>
      <c r="I273" s="39"/>
      <c r="J273" s="77" t="b">
        <v>0</v>
      </c>
      <c r="K273" s="78" t="b">
        <v>0</v>
      </c>
      <c r="L273" s="73"/>
      <c r="M273" s="38" t="str">
        <f>TRIM(IFERROR(_xlfn.LET(_xlpm.desc,_xlfn.XLOOKUP(E273,'Export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73" s="39" t="str">
        <f>IFERROR(_xlfn.LET(_xlpm.desc,_xlfn.XLOOKUP(E273,'Export file'!I:I,'Export file'!H:H,""),_xlpm.startLabel,"Account Number ",_xlpm.startPos,SEARCH(_xlpm.startLabel,_xlpm.desc)+LEN(_xlpm.startLabel),MID(_xlpm.desc,_xlpm.startPos,8)),"-")</f>
        <v>-</v>
      </c>
      <c r="O273" s="39" t="str">
        <f>IFERROR(_xlfn.LET(_xlpm.desc,_xlfn.XLOOKUP(E273,'Export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73" s="70" t="str">
        <f>IFERROR(_xlfn.LET(_xlpm.desc,_xlfn.XLOOKUP(E273,'Export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73" s="40" t="str">
        <f>IFERROR(_xlfn.LET(_xlpm.desc,_xlfn.XLOOKUP(E273,'Export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73" s="39" t="str">
        <f>IFERROR(_xlfn.LET(_xlpm.desc,_xlfn.XLOOKUP(E273,'Export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73" s="45" t="str">
        <f>IFERROR(_xlfn.LET(_xlpm.desc,_xlfn.XLOOKUP(E273,'Export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73" s="38" t="str">
        <f>IFERROR(_xlfn.LET(         _xlpm.desc, _xlfn.XLOOKUP(E273,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73" s="39" t="str">
        <f>IFERROR(_xlfn.LET(_xlpm.desc,_xlfn.XLOOKUP(E273,'Export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73" s="42" t="str">
        <f>IFERROR(_xlfn.LET(_xlpm.desc,_xlfn.XLOOKUP(E273,'Export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73" s="50" t="str">
        <f>IFERROR(_xlfn.LET(_xlpm.desc,_xlfn.XLOOKUP(E273,'Export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73" t="str">
        <f ca="1">IF(E273="","",TODAY()-DATEVALUE(LEFT(_xlfn.XLOOKUP(E273,'Export file'!$I:$I,'Export file'!$F:$F,""),10)))</f>
        <v/>
      </c>
    </row>
    <row r="274" spans="2:24" ht="21.95" customHeight="1" x14ac:dyDescent="0.2">
      <c r="B274" s="60"/>
      <c r="C274" s="105"/>
      <c r="D274" s="38"/>
      <c r="E274" s="39"/>
      <c r="F274" s="39"/>
      <c r="G274" s="63"/>
      <c r="H274" s="39" t="str">
        <f t="shared" si="4"/>
        <v/>
      </c>
      <c r="I274" s="39"/>
      <c r="J274" s="77" t="b">
        <v>0</v>
      </c>
      <c r="K274" s="78" t="b">
        <v>0</v>
      </c>
      <c r="L274" s="73"/>
      <c r="M274" s="38" t="str">
        <f>TRIM(IFERROR(_xlfn.LET(_xlpm.desc,_xlfn.XLOOKUP(E274,'Export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74" s="39" t="str">
        <f>IFERROR(_xlfn.LET(_xlpm.desc,_xlfn.XLOOKUP(E274,'Export file'!I:I,'Export file'!H:H,""),_xlpm.startLabel,"Account Number ",_xlpm.startPos,SEARCH(_xlpm.startLabel,_xlpm.desc)+LEN(_xlpm.startLabel),MID(_xlpm.desc,_xlpm.startPos,8)),"-")</f>
        <v>-</v>
      </c>
      <c r="O274" s="39" t="str">
        <f>IFERROR(_xlfn.LET(_xlpm.desc,_xlfn.XLOOKUP(E274,'Export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74" s="70" t="str">
        <f>IFERROR(_xlfn.LET(_xlpm.desc,_xlfn.XLOOKUP(E274,'Export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74" s="40" t="str">
        <f>IFERROR(_xlfn.LET(_xlpm.desc,_xlfn.XLOOKUP(E274,'Export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74" s="39" t="str">
        <f>IFERROR(_xlfn.LET(_xlpm.desc,_xlfn.XLOOKUP(E274,'Export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74" s="45" t="str">
        <f>IFERROR(_xlfn.LET(_xlpm.desc,_xlfn.XLOOKUP(E274,'Export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74" s="38" t="str">
        <f>IFERROR(_xlfn.LET(         _xlpm.desc, _xlfn.XLOOKUP(E274,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74" s="39" t="str">
        <f>IFERROR(_xlfn.LET(_xlpm.desc,_xlfn.XLOOKUP(E274,'Export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74" s="42" t="str">
        <f>IFERROR(_xlfn.LET(_xlpm.desc,_xlfn.XLOOKUP(E274,'Export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74" s="50" t="str">
        <f>IFERROR(_xlfn.LET(_xlpm.desc,_xlfn.XLOOKUP(E274,'Export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74" t="str">
        <f ca="1">IF(E274="","",TODAY()-DATEVALUE(LEFT(_xlfn.XLOOKUP(E274,'Export file'!$I:$I,'Export file'!$F:$F,""),10)))</f>
        <v/>
      </c>
    </row>
    <row r="275" spans="2:24" ht="21.95" customHeight="1" x14ac:dyDescent="0.2">
      <c r="B275" s="60"/>
      <c r="C275" s="105"/>
      <c r="D275" s="38"/>
      <c r="E275" s="39"/>
      <c r="F275" s="39"/>
      <c r="G275" s="63"/>
      <c r="H275" s="39" t="str">
        <f t="shared" si="4"/>
        <v/>
      </c>
      <c r="I275" s="39"/>
      <c r="J275" s="77" t="b">
        <v>0</v>
      </c>
      <c r="K275" s="78" t="b">
        <v>0</v>
      </c>
      <c r="L275" s="73"/>
      <c r="M275" s="38" t="str">
        <f>TRIM(IFERROR(_xlfn.LET(_xlpm.desc,_xlfn.XLOOKUP(E275,'Export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75" s="39" t="str">
        <f>IFERROR(_xlfn.LET(_xlpm.desc,_xlfn.XLOOKUP(E275,'Export file'!I:I,'Export file'!H:H,""),_xlpm.startLabel,"Account Number ",_xlpm.startPos,SEARCH(_xlpm.startLabel,_xlpm.desc)+LEN(_xlpm.startLabel),MID(_xlpm.desc,_xlpm.startPos,8)),"-")</f>
        <v>-</v>
      </c>
      <c r="O275" s="39" t="str">
        <f>IFERROR(_xlfn.LET(_xlpm.desc,_xlfn.XLOOKUP(E275,'Export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75" s="70" t="str">
        <f>IFERROR(_xlfn.LET(_xlpm.desc,_xlfn.XLOOKUP(E275,'Export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75" s="40" t="str">
        <f>IFERROR(_xlfn.LET(_xlpm.desc,_xlfn.XLOOKUP(E275,'Export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75" s="39" t="str">
        <f>IFERROR(_xlfn.LET(_xlpm.desc,_xlfn.XLOOKUP(E275,'Export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75" s="45" t="str">
        <f>IFERROR(_xlfn.LET(_xlpm.desc,_xlfn.XLOOKUP(E275,'Export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75" s="38" t="str">
        <f>IFERROR(_xlfn.LET(         _xlpm.desc, _xlfn.XLOOKUP(E275,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75" s="39" t="str">
        <f>IFERROR(_xlfn.LET(_xlpm.desc,_xlfn.XLOOKUP(E275,'Export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75" s="42" t="str">
        <f>IFERROR(_xlfn.LET(_xlpm.desc,_xlfn.XLOOKUP(E275,'Export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75" s="50" t="str">
        <f>IFERROR(_xlfn.LET(_xlpm.desc,_xlfn.XLOOKUP(E275,'Export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75" t="str">
        <f ca="1">IF(E275="","",TODAY()-DATEVALUE(LEFT(_xlfn.XLOOKUP(E275,'Export file'!$I:$I,'Export file'!$F:$F,""),10)))</f>
        <v/>
      </c>
    </row>
    <row r="276" spans="2:24" ht="21.95" customHeight="1" x14ac:dyDescent="0.2">
      <c r="B276" s="60"/>
      <c r="C276" s="105"/>
      <c r="D276" s="38"/>
      <c r="E276" s="39"/>
      <c r="F276" s="39"/>
      <c r="G276" s="63"/>
      <c r="H276" s="39" t="str">
        <f t="shared" si="4"/>
        <v/>
      </c>
      <c r="I276" s="39"/>
      <c r="J276" s="77" t="b">
        <v>0</v>
      </c>
      <c r="K276" s="78" t="b">
        <v>0</v>
      </c>
      <c r="L276" s="73"/>
      <c r="M276" s="38" t="str">
        <f>TRIM(IFERROR(_xlfn.LET(_xlpm.desc,_xlfn.XLOOKUP(E276,'Export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76" s="39" t="str">
        <f>IFERROR(_xlfn.LET(_xlpm.desc,_xlfn.XLOOKUP(E276,'Export file'!I:I,'Export file'!H:H,""),_xlpm.startLabel,"Account Number ",_xlpm.startPos,SEARCH(_xlpm.startLabel,_xlpm.desc)+LEN(_xlpm.startLabel),MID(_xlpm.desc,_xlpm.startPos,8)),"-")</f>
        <v>-</v>
      </c>
      <c r="O276" s="39" t="str">
        <f>IFERROR(_xlfn.LET(_xlpm.desc,_xlfn.XLOOKUP(E276,'Export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76" s="70" t="str">
        <f>IFERROR(_xlfn.LET(_xlpm.desc,_xlfn.XLOOKUP(E276,'Export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76" s="40" t="str">
        <f>IFERROR(_xlfn.LET(_xlpm.desc,_xlfn.XLOOKUP(E276,'Export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76" s="39" t="str">
        <f>IFERROR(_xlfn.LET(_xlpm.desc,_xlfn.XLOOKUP(E276,'Export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76" s="45" t="str">
        <f>IFERROR(_xlfn.LET(_xlpm.desc,_xlfn.XLOOKUP(E276,'Export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76" s="38" t="str">
        <f>IFERROR(_xlfn.LET(         _xlpm.desc, _xlfn.XLOOKUP(E276,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76" s="39" t="str">
        <f>IFERROR(_xlfn.LET(_xlpm.desc,_xlfn.XLOOKUP(E276,'Export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76" s="42" t="str">
        <f>IFERROR(_xlfn.LET(_xlpm.desc,_xlfn.XLOOKUP(E276,'Export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76" s="50" t="str">
        <f>IFERROR(_xlfn.LET(_xlpm.desc,_xlfn.XLOOKUP(E276,'Export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76" t="str">
        <f ca="1">IF(E276="","",TODAY()-DATEVALUE(LEFT(_xlfn.XLOOKUP(E276,'Export file'!$I:$I,'Export file'!$F:$F,""),10)))</f>
        <v/>
      </c>
    </row>
    <row r="277" spans="2:24" ht="21.95" customHeight="1" x14ac:dyDescent="0.2">
      <c r="B277" s="60"/>
      <c r="C277" s="105"/>
      <c r="D277" s="38"/>
      <c r="E277" s="39"/>
      <c r="F277" s="39"/>
      <c r="G277" s="63"/>
      <c r="H277" s="39" t="str">
        <f t="shared" si="4"/>
        <v/>
      </c>
      <c r="I277" s="39"/>
      <c r="J277" s="77" t="b">
        <v>0</v>
      </c>
      <c r="K277" s="78" t="b">
        <v>0</v>
      </c>
      <c r="L277" s="73"/>
      <c r="M277" s="38" t="str">
        <f>TRIM(IFERROR(_xlfn.LET(_xlpm.desc,_xlfn.XLOOKUP(E277,'Export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77" s="39" t="str">
        <f>IFERROR(_xlfn.LET(_xlpm.desc,_xlfn.XLOOKUP(E277,'Export file'!I:I,'Export file'!H:H,""),_xlpm.startLabel,"Account Number ",_xlpm.startPos,SEARCH(_xlpm.startLabel,_xlpm.desc)+LEN(_xlpm.startLabel),MID(_xlpm.desc,_xlpm.startPos,8)),"-")</f>
        <v>-</v>
      </c>
      <c r="O277" s="39" t="str">
        <f>IFERROR(_xlfn.LET(_xlpm.desc,_xlfn.XLOOKUP(E277,'Export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77" s="70" t="str">
        <f>IFERROR(_xlfn.LET(_xlpm.desc,_xlfn.XLOOKUP(E277,'Export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77" s="40" t="str">
        <f>IFERROR(_xlfn.LET(_xlpm.desc,_xlfn.XLOOKUP(E277,'Export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77" s="39" t="str">
        <f>IFERROR(_xlfn.LET(_xlpm.desc,_xlfn.XLOOKUP(E277,'Export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77" s="45" t="str">
        <f>IFERROR(_xlfn.LET(_xlpm.desc,_xlfn.XLOOKUP(E277,'Export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77" s="38" t="str">
        <f>IFERROR(_xlfn.LET(         _xlpm.desc, _xlfn.XLOOKUP(E277,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77" s="39" t="str">
        <f>IFERROR(_xlfn.LET(_xlpm.desc,_xlfn.XLOOKUP(E277,'Export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77" s="42" t="str">
        <f>IFERROR(_xlfn.LET(_xlpm.desc,_xlfn.XLOOKUP(E277,'Export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77" s="50" t="str">
        <f>IFERROR(_xlfn.LET(_xlpm.desc,_xlfn.XLOOKUP(E277,'Export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77" t="str">
        <f ca="1">IF(E277="","",TODAY()-DATEVALUE(LEFT(_xlfn.XLOOKUP(E277,'Export file'!$I:$I,'Export file'!$F:$F,""),10)))</f>
        <v/>
      </c>
    </row>
    <row r="278" spans="2:24" ht="21.95" customHeight="1" x14ac:dyDescent="0.2">
      <c r="B278" s="60"/>
      <c r="C278" s="105"/>
      <c r="D278" s="38"/>
      <c r="E278" s="39"/>
      <c r="F278" s="39"/>
      <c r="G278" s="63"/>
      <c r="H278" s="39" t="str">
        <f t="shared" si="4"/>
        <v/>
      </c>
      <c r="I278" s="39"/>
      <c r="J278" s="77" t="b">
        <v>0</v>
      </c>
      <c r="K278" s="78" t="b">
        <v>0</v>
      </c>
      <c r="L278" s="73"/>
      <c r="M278" s="38" t="str">
        <f>TRIM(IFERROR(_xlfn.LET(_xlpm.desc,_xlfn.XLOOKUP(E278,'Export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78" s="39" t="str">
        <f>IFERROR(_xlfn.LET(_xlpm.desc,_xlfn.XLOOKUP(E278,'Export file'!I:I,'Export file'!H:H,""),_xlpm.startLabel,"Account Number ",_xlpm.startPos,SEARCH(_xlpm.startLabel,_xlpm.desc)+LEN(_xlpm.startLabel),MID(_xlpm.desc,_xlpm.startPos,8)),"-")</f>
        <v>-</v>
      </c>
      <c r="O278" s="39" t="str">
        <f>IFERROR(_xlfn.LET(_xlpm.desc,_xlfn.XLOOKUP(E278,'Export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78" s="70" t="str">
        <f>IFERROR(_xlfn.LET(_xlpm.desc,_xlfn.XLOOKUP(E278,'Export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78" s="40" t="str">
        <f>IFERROR(_xlfn.LET(_xlpm.desc,_xlfn.XLOOKUP(E278,'Export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78" s="39" t="str">
        <f>IFERROR(_xlfn.LET(_xlpm.desc,_xlfn.XLOOKUP(E278,'Export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78" s="45" t="str">
        <f>IFERROR(_xlfn.LET(_xlpm.desc,_xlfn.XLOOKUP(E278,'Export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78" s="38" t="str">
        <f>IFERROR(_xlfn.LET(         _xlpm.desc, _xlfn.XLOOKUP(E278,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78" s="39" t="str">
        <f>IFERROR(_xlfn.LET(_xlpm.desc,_xlfn.XLOOKUP(E278,'Export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78" s="42" t="str">
        <f>IFERROR(_xlfn.LET(_xlpm.desc,_xlfn.XLOOKUP(E278,'Export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78" s="50" t="str">
        <f>IFERROR(_xlfn.LET(_xlpm.desc,_xlfn.XLOOKUP(E278,'Export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78" t="str">
        <f ca="1">IF(E278="","",TODAY()-DATEVALUE(LEFT(_xlfn.XLOOKUP(E278,'Export file'!$I:$I,'Export file'!$F:$F,""),10)))</f>
        <v/>
      </c>
    </row>
    <row r="279" spans="2:24" ht="21.95" customHeight="1" x14ac:dyDescent="0.2">
      <c r="B279" s="60"/>
      <c r="C279" s="105"/>
      <c r="D279" s="38"/>
      <c r="E279" s="39"/>
      <c r="F279" s="39"/>
      <c r="G279" s="63"/>
      <c r="H279" s="39" t="str">
        <f t="shared" si="4"/>
        <v/>
      </c>
      <c r="I279" s="39"/>
      <c r="J279" s="77" t="b">
        <v>0</v>
      </c>
      <c r="K279" s="78" t="b">
        <v>0</v>
      </c>
      <c r="L279" s="73"/>
      <c r="M279" s="38" t="str">
        <f>TRIM(IFERROR(_xlfn.LET(_xlpm.desc,_xlfn.XLOOKUP(E279,'Export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79" s="39" t="str">
        <f>IFERROR(_xlfn.LET(_xlpm.desc,_xlfn.XLOOKUP(E279,'Export file'!I:I,'Export file'!H:H,""),_xlpm.startLabel,"Account Number ",_xlpm.startPos,SEARCH(_xlpm.startLabel,_xlpm.desc)+LEN(_xlpm.startLabel),MID(_xlpm.desc,_xlpm.startPos,8)),"-")</f>
        <v>-</v>
      </c>
      <c r="O279" s="39" t="str">
        <f>IFERROR(_xlfn.LET(_xlpm.desc,_xlfn.XLOOKUP(E279,'Export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79" s="70" t="str">
        <f>IFERROR(_xlfn.LET(_xlpm.desc,_xlfn.XLOOKUP(E279,'Export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79" s="40" t="str">
        <f>IFERROR(_xlfn.LET(_xlpm.desc,_xlfn.XLOOKUP(E279,'Export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79" s="39" t="str">
        <f>IFERROR(_xlfn.LET(_xlpm.desc,_xlfn.XLOOKUP(E279,'Export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79" s="45" t="str">
        <f>IFERROR(_xlfn.LET(_xlpm.desc,_xlfn.XLOOKUP(E279,'Export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79" s="38" t="str">
        <f>IFERROR(_xlfn.LET(         _xlpm.desc, _xlfn.XLOOKUP(E279,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79" s="39" t="str">
        <f>IFERROR(_xlfn.LET(_xlpm.desc,_xlfn.XLOOKUP(E279,'Export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79" s="42" t="str">
        <f>IFERROR(_xlfn.LET(_xlpm.desc,_xlfn.XLOOKUP(E279,'Export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79" s="50" t="str">
        <f>IFERROR(_xlfn.LET(_xlpm.desc,_xlfn.XLOOKUP(E279,'Export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79" t="str">
        <f ca="1">IF(E279="","",TODAY()-DATEVALUE(LEFT(_xlfn.XLOOKUP(E279,'Export file'!$I:$I,'Export file'!$F:$F,""),10)))</f>
        <v/>
      </c>
    </row>
    <row r="280" spans="2:24" ht="21.95" customHeight="1" x14ac:dyDescent="0.2">
      <c r="B280" s="60"/>
      <c r="C280" s="105"/>
      <c r="D280" s="38"/>
      <c r="E280" s="39"/>
      <c r="F280" s="39"/>
      <c r="G280" s="63"/>
      <c r="H280" s="39" t="str">
        <f t="shared" si="4"/>
        <v/>
      </c>
      <c r="I280" s="39"/>
      <c r="J280" s="77" t="b">
        <v>0</v>
      </c>
      <c r="K280" s="78" t="b">
        <v>0</v>
      </c>
      <c r="L280" s="73"/>
      <c r="M280" s="38" t="str">
        <f>TRIM(IFERROR(_xlfn.LET(_xlpm.desc,_xlfn.XLOOKUP(E280,'Export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80" s="39" t="str">
        <f>IFERROR(_xlfn.LET(_xlpm.desc,_xlfn.XLOOKUP(E280,'Export file'!I:I,'Export file'!H:H,""),_xlpm.startLabel,"Account Number ",_xlpm.startPos,SEARCH(_xlpm.startLabel,_xlpm.desc)+LEN(_xlpm.startLabel),MID(_xlpm.desc,_xlpm.startPos,8)),"-")</f>
        <v>-</v>
      </c>
      <c r="O280" s="39" t="str">
        <f>IFERROR(_xlfn.LET(_xlpm.desc,_xlfn.XLOOKUP(E280,'Export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80" s="70" t="str">
        <f>IFERROR(_xlfn.LET(_xlpm.desc,_xlfn.XLOOKUP(E280,'Export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80" s="40" t="str">
        <f>IFERROR(_xlfn.LET(_xlpm.desc,_xlfn.XLOOKUP(E280,'Export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80" s="39" t="str">
        <f>IFERROR(_xlfn.LET(_xlpm.desc,_xlfn.XLOOKUP(E280,'Export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80" s="45" t="str">
        <f>IFERROR(_xlfn.LET(_xlpm.desc,_xlfn.XLOOKUP(E280,'Export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80" s="38" t="str">
        <f>IFERROR(_xlfn.LET(         _xlpm.desc, _xlfn.XLOOKUP(E280,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80" s="39" t="str">
        <f>IFERROR(_xlfn.LET(_xlpm.desc,_xlfn.XLOOKUP(E280,'Export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80" s="42" t="str">
        <f>IFERROR(_xlfn.LET(_xlpm.desc,_xlfn.XLOOKUP(E280,'Export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80" s="50" t="str">
        <f>IFERROR(_xlfn.LET(_xlpm.desc,_xlfn.XLOOKUP(E280,'Export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80" t="str">
        <f ca="1">IF(E280="","",TODAY()-DATEVALUE(LEFT(_xlfn.XLOOKUP(E280,'Export file'!$I:$I,'Export file'!$F:$F,""),10)))</f>
        <v/>
      </c>
    </row>
    <row r="281" spans="2:24" ht="21.95" customHeight="1" x14ac:dyDescent="0.2">
      <c r="B281" s="60"/>
      <c r="C281" s="105"/>
      <c r="D281" s="38"/>
      <c r="E281" s="39"/>
      <c r="F281" s="39"/>
      <c r="G281" s="63"/>
      <c r="H281" s="39" t="str">
        <f t="shared" si="4"/>
        <v/>
      </c>
      <c r="I281" s="39"/>
      <c r="J281" s="77" t="b">
        <v>0</v>
      </c>
      <c r="K281" s="78" t="b">
        <v>0</v>
      </c>
      <c r="L281" s="73"/>
      <c r="M281" s="38" t="str">
        <f>TRIM(IFERROR(_xlfn.LET(_xlpm.desc,_xlfn.XLOOKUP(E281,'Export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81" s="39" t="str">
        <f>IFERROR(_xlfn.LET(_xlpm.desc,_xlfn.XLOOKUP(E281,'Export file'!I:I,'Export file'!H:H,""),_xlpm.startLabel,"Account Number ",_xlpm.startPos,SEARCH(_xlpm.startLabel,_xlpm.desc)+LEN(_xlpm.startLabel),MID(_xlpm.desc,_xlpm.startPos,8)),"-")</f>
        <v>-</v>
      </c>
      <c r="O281" s="39" t="str">
        <f>IFERROR(_xlfn.LET(_xlpm.desc,_xlfn.XLOOKUP(E281,'Export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81" s="70" t="str">
        <f>IFERROR(_xlfn.LET(_xlpm.desc,_xlfn.XLOOKUP(E281,'Export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81" s="40" t="str">
        <f>IFERROR(_xlfn.LET(_xlpm.desc,_xlfn.XLOOKUP(E281,'Export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81" s="39" t="str">
        <f>IFERROR(_xlfn.LET(_xlpm.desc,_xlfn.XLOOKUP(E281,'Export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81" s="45" t="str">
        <f>IFERROR(_xlfn.LET(_xlpm.desc,_xlfn.XLOOKUP(E281,'Export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81" s="38" t="str">
        <f>IFERROR(_xlfn.LET(         _xlpm.desc, _xlfn.XLOOKUP(E281,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81" s="39" t="str">
        <f>IFERROR(_xlfn.LET(_xlpm.desc,_xlfn.XLOOKUP(E281,'Export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81" s="42" t="str">
        <f>IFERROR(_xlfn.LET(_xlpm.desc,_xlfn.XLOOKUP(E281,'Export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81" s="50" t="str">
        <f>IFERROR(_xlfn.LET(_xlpm.desc,_xlfn.XLOOKUP(E281,'Export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81" t="str">
        <f ca="1">IF(E281="","",TODAY()-DATEVALUE(LEFT(_xlfn.XLOOKUP(E281,'Export file'!$I:$I,'Export file'!$F:$F,""),10)))</f>
        <v/>
      </c>
    </row>
    <row r="282" spans="2:24" ht="21.95" customHeight="1" x14ac:dyDescent="0.2">
      <c r="B282" s="60"/>
      <c r="C282" s="105"/>
      <c r="D282" s="38"/>
      <c r="E282" s="39"/>
      <c r="F282" s="39"/>
      <c r="G282" s="63"/>
      <c r="H282" s="39" t="str">
        <f t="shared" si="4"/>
        <v/>
      </c>
      <c r="I282" s="39"/>
      <c r="J282" s="77" t="b">
        <v>0</v>
      </c>
      <c r="K282" s="78" t="b">
        <v>0</v>
      </c>
      <c r="L282" s="73"/>
      <c r="M282" s="38" t="str">
        <f>TRIM(IFERROR(_xlfn.LET(_xlpm.desc,_xlfn.XLOOKUP(E282,'Export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82" s="39" t="str">
        <f>IFERROR(_xlfn.LET(_xlpm.desc,_xlfn.XLOOKUP(E282,'Export file'!I:I,'Export file'!H:H,""),_xlpm.startLabel,"Account Number ",_xlpm.startPos,SEARCH(_xlpm.startLabel,_xlpm.desc)+LEN(_xlpm.startLabel),MID(_xlpm.desc,_xlpm.startPos,8)),"-")</f>
        <v>-</v>
      </c>
      <c r="O282" s="39" t="str">
        <f>IFERROR(_xlfn.LET(_xlpm.desc,_xlfn.XLOOKUP(E282,'Export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82" s="70" t="str">
        <f>IFERROR(_xlfn.LET(_xlpm.desc,_xlfn.XLOOKUP(E282,'Export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82" s="40" t="str">
        <f>IFERROR(_xlfn.LET(_xlpm.desc,_xlfn.XLOOKUP(E282,'Export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82" s="39" t="str">
        <f>IFERROR(_xlfn.LET(_xlpm.desc,_xlfn.XLOOKUP(E282,'Export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82" s="45" t="str">
        <f>IFERROR(_xlfn.LET(_xlpm.desc,_xlfn.XLOOKUP(E282,'Export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82" s="38" t="str">
        <f>IFERROR(_xlfn.LET(         _xlpm.desc, _xlfn.XLOOKUP(E282,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82" s="39" t="str">
        <f>IFERROR(_xlfn.LET(_xlpm.desc,_xlfn.XLOOKUP(E282,'Export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82" s="42" t="str">
        <f>IFERROR(_xlfn.LET(_xlpm.desc,_xlfn.XLOOKUP(E282,'Export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82" s="50" t="str">
        <f>IFERROR(_xlfn.LET(_xlpm.desc,_xlfn.XLOOKUP(E282,'Export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82" t="str">
        <f ca="1">IF(E282="","",TODAY()-DATEVALUE(LEFT(_xlfn.XLOOKUP(E282,'Export file'!$I:$I,'Export file'!$F:$F,""),10)))</f>
        <v/>
      </c>
    </row>
    <row r="283" spans="2:24" ht="21.95" customHeight="1" x14ac:dyDescent="0.2">
      <c r="B283" s="60"/>
      <c r="C283" s="105"/>
      <c r="D283" s="38"/>
      <c r="E283" s="39"/>
      <c r="F283" s="39"/>
      <c r="G283" s="63"/>
      <c r="H283" s="39" t="str">
        <f t="shared" si="4"/>
        <v/>
      </c>
      <c r="I283" s="39"/>
      <c r="J283" s="77" t="b">
        <v>0</v>
      </c>
      <c r="K283" s="78" t="b">
        <v>0</v>
      </c>
      <c r="L283" s="73"/>
      <c r="M283" s="38" t="str">
        <f>TRIM(IFERROR(_xlfn.LET(_xlpm.desc,_xlfn.XLOOKUP(E283,'Export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83" s="39" t="str">
        <f>IFERROR(_xlfn.LET(_xlpm.desc,_xlfn.XLOOKUP(E283,'Export file'!I:I,'Export file'!H:H,""),_xlpm.startLabel,"Account Number ",_xlpm.startPos,SEARCH(_xlpm.startLabel,_xlpm.desc)+LEN(_xlpm.startLabel),MID(_xlpm.desc,_xlpm.startPos,8)),"-")</f>
        <v>-</v>
      </c>
      <c r="O283" s="39" t="str">
        <f>IFERROR(_xlfn.LET(_xlpm.desc,_xlfn.XLOOKUP(E283,'Export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83" s="70" t="str">
        <f>IFERROR(_xlfn.LET(_xlpm.desc,_xlfn.XLOOKUP(E283,'Export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83" s="40" t="str">
        <f>IFERROR(_xlfn.LET(_xlpm.desc,_xlfn.XLOOKUP(E283,'Export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83" s="39" t="str">
        <f>IFERROR(_xlfn.LET(_xlpm.desc,_xlfn.XLOOKUP(E283,'Export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83" s="45" t="str">
        <f>IFERROR(_xlfn.LET(_xlpm.desc,_xlfn.XLOOKUP(E283,'Export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83" s="38" t="str">
        <f>IFERROR(_xlfn.LET(         _xlpm.desc, _xlfn.XLOOKUP(E283,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83" s="39" t="str">
        <f>IFERROR(_xlfn.LET(_xlpm.desc,_xlfn.XLOOKUP(E283,'Export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83" s="42" t="str">
        <f>IFERROR(_xlfn.LET(_xlpm.desc,_xlfn.XLOOKUP(E283,'Export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83" s="50" t="str">
        <f>IFERROR(_xlfn.LET(_xlpm.desc,_xlfn.XLOOKUP(E283,'Export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83" t="str">
        <f ca="1">IF(E283="","",TODAY()-DATEVALUE(LEFT(_xlfn.XLOOKUP(E283,'Export file'!$I:$I,'Export file'!$F:$F,""),10)))</f>
        <v/>
      </c>
    </row>
    <row r="284" spans="2:24" ht="21.95" customHeight="1" x14ac:dyDescent="0.2">
      <c r="B284" s="60"/>
      <c r="C284" s="105"/>
      <c r="D284" s="38"/>
      <c r="E284" s="39"/>
      <c r="F284" s="39"/>
      <c r="G284" s="63"/>
      <c r="H284" s="39" t="str">
        <f t="shared" si="4"/>
        <v/>
      </c>
      <c r="I284" s="39"/>
      <c r="J284" s="77" t="b">
        <v>0</v>
      </c>
      <c r="K284" s="78" t="b">
        <v>0</v>
      </c>
      <c r="L284" s="73"/>
      <c r="M284" s="38" t="str">
        <f>TRIM(IFERROR(_xlfn.LET(_xlpm.desc,_xlfn.XLOOKUP(E284,'Export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84" s="39" t="str">
        <f>IFERROR(_xlfn.LET(_xlpm.desc,_xlfn.XLOOKUP(E284,'Export file'!I:I,'Export file'!H:H,""),_xlpm.startLabel,"Account Number ",_xlpm.startPos,SEARCH(_xlpm.startLabel,_xlpm.desc)+LEN(_xlpm.startLabel),MID(_xlpm.desc,_xlpm.startPos,8)),"-")</f>
        <v>-</v>
      </c>
      <c r="O284" s="39" t="str">
        <f>IFERROR(_xlfn.LET(_xlpm.desc,_xlfn.XLOOKUP(E284,'Export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84" s="70" t="str">
        <f>IFERROR(_xlfn.LET(_xlpm.desc,_xlfn.XLOOKUP(E284,'Export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84" s="40" t="str">
        <f>IFERROR(_xlfn.LET(_xlpm.desc,_xlfn.XLOOKUP(E284,'Export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84" s="39" t="str">
        <f>IFERROR(_xlfn.LET(_xlpm.desc,_xlfn.XLOOKUP(E284,'Export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84" s="45" t="str">
        <f>IFERROR(_xlfn.LET(_xlpm.desc,_xlfn.XLOOKUP(E284,'Export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84" s="38" t="str">
        <f>IFERROR(_xlfn.LET(         _xlpm.desc, _xlfn.XLOOKUP(E284,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84" s="39" t="str">
        <f>IFERROR(_xlfn.LET(_xlpm.desc,_xlfn.XLOOKUP(E284,'Export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84" s="42" t="str">
        <f>IFERROR(_xlfn.LET(_xlpm.desc,_xlfn.XLOOKUP(E284,'Export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84" s="50" t="str">
        <f>IFERROR(_xlfn.LET(_xlpm.desc,_xlfn.XLOOKUP(E284,'Export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84" t="str">
        <f ca="1">IF(E284="","",TODAY()-DATEVALUE(LEFT(_xlfn.XLOOKUP(E284,'Export file'!$I:$I,'Export file'!$F:$F,""),10)))</f>
        <v/>
      </c>
    </row>
    <row r="285" spans="2:24" ht="21.95" customHeight="1" x14ac:dyDescent="0.2">
      <c r="B285" s="60"/>
      <c r="C285" s="105"/>
      <c r="D285" s="38"/>
      <c r="E285" s="39"/>
      <c r="F285" s="39"/>
      <c r="G285" s="63"/>
      <c r="H285" s="39" t="str">
        <f t="shared" si="4"/>
        <v/>
      </c>
      <c r="I285" s="39"/>
      <c r="J285" s="77" t="b">
        <v>0</v>
      </c>
      <c r="K285" s="78" t="b">
        <v>0</v>
      </c>
      <c r="L285" s="73"/>
      <c r="M285" s="38" t="str">
        <f>TRIM(IFERROR(_xlfn.LET(_xlpm.desc,_xlfn.XLOOKUP(E285,'Export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85" s="39" t="str">
        <f>IFERROR(_xlfn.LET(_xlpm.desc,_xlfn.XLOOKUP(E285,'Export file'!I:I,'Export file'!H:H,""),_xlpm.startLabel,"Account Number ",_xlpm.startPos,SEARCH(_xlpm.startLabel,_xlpm.desc)+LEN(_xlpm.startLabel),MID(_xlpm.desc,_xlpm.startPos,8)),"-")</f>
        <v>-</v>
      </c>
      <c r="O285" s="39" t="str">
        <f>IFERROR(_xlfn.LET(_xlpm.desc,_xlfn.XLOOKUP(E285,'Export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85" s="70" t="str">
        <f>IFERROR(_xlfn.LET(_xlpm.desc,_xlfn.XLOOKUP(E285,'Export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85" s="40" t="str">
        <f>IFERROR(_xlfn.LET(_xlpm.desc,_xlfn.XLOOKUP(E285,'Export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85" s="39" t="str">
        <f>IFERROR(_xlfn.LET(_xlpm.desc,_xlfn.XLOOKUP(E285,'Export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85" s="45" t="str">
        <f>IFERROR(_xlfn.LET(_xlpm.desc,_xlfn.XLOOKUP(E285,'Export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85" s="38" t="str">
        <f>IFERROR(_xlfn.LET(         _xlpm.desc, _xlfn.XLOOKUP(E285,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85" s="39" t="str">
        <f>IFERROR(_xlfn.LET(_xlpm.desc,_xlfn.XLOOKUP(E285,'Export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85" s="42" t="str">
        <f>IFERROR(_xlfn.LET(_xlpm.desc,_xlfn.XLOOKUP(E285,'Export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85" s="50" t="str">
        <f>IFERROR(_xlfn.LET(_xlpm.desc,_xlfn.XLOOKUP(E285,'Export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85" t="str">
        <f ca="1">IF(E285="","",TODAY()-DATEVALUE(LEFT(_xlfn.XLOOKUP(E285,'Export file'!$I:$I,'Export file'!$F:$F,""),10)))</f>
        <v/>
      </c>
    </row>
    <row r="286" spans="2:24" ht="21.95" customHeight="1" x14ac:dyDescent="0.2">
      <c r="B286" s="60"/>
      <c r="C286" s="105"/>
      <c r="D286" s="38"/>
      <c r="E286" s="39"/>
      <c r="F286" s="39"/>
      <c r="G286" s="63"/>
      <c r="H286" s="39" t="str">
        <f t="shared" si="4"/>
        <v/>
      </c>
      <c r="I286" s="39"/>
      <c r="J286" s="77" t="b">
        <v>0</v>
      </c>
      <c r="K286" s="78" t="b">
        <v>0</v>
      </c>
      <c r="L286" s="73"/>
      <c r="M286" s="38" t="str">
        <f>TRIM(IFERROR(_xlfn.LET(_xlpm.desc,_xlfn.XLOOKUP(E286,'Export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86" s="39" t="str">
        <f>IFERROR(_xlfn.LET(_xlpm.desc,_xlfn.XLOOKUP(E286,'Export file'!I:I,'Export file'!H:H,""),_xlpm.startLabel,"Account Number ",_xlpm.startPos,SEARCH(_xlpm.startLabel,_xlpm.desc)+LEN(_xlpm.startLabel),MID(_xlpm.desc,_xlpm.startPos,8)),"-")</f>
        <v>-</v>
      </c>
      <c r="O286" s="39" t="str">
        <f>IFERROR(_xlfn.LET(_xlpm.desc,_xlfn.XLOOKUP(E286,'Export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86" s="70" t="str">
        <f>IFERROR(_xlfn.LET(_xlpm.desc,_xlfn.XLOOKUP(E286,'Export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86" s="40" t="str">
        <f>IFERROR(_xlfn.LET(_xlpm.desc,_xlfn.XLOOKUP(E286,'Export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86" s="39" t="str">
        <f>IFERROR(_xlfn.LET(_xlpm.desc,_xlfn.XLOOKUP(E286,'Export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86" s="45" t="str">
        <f>IFERROR(_xlfn.LET(_xlpm.desc,_xlfn.XLOOKUP(E286,'Export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86" s="38" t="str">
        <f>IFERROR(_xlfn.LET(         _xlpm.desc, _xlfn.XLOOKUP(E286,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86" s="39" t="str">
        <f>IFERROR(_xlfn.LET(_xlpm.desc,_xlfn.XLOOKUP(E286,'Export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86" s="42" t="str">
        <f>IFERROR(_xlfn.LET(_xlpm.desc,_xlfn.XLOOKUP(E286,'Export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86" s="50" t="str">
        <f>IFERROR(_xlfn.LET(_xlpm.desc,_xlfn.XLOOKUP(E286,'Export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86" t="str">
        <f ca="1">IF(E286="","",TODAY()-DATEVALUE(LEFT(_xlfn.XLOOKUP(E286,'Export file'!$I:$I,'Export file'!$F:$F,""),10)))</f>
        <v/>
      </c>
    </row>
    <row r="287" spans="2:24" ht="21.95" customHeight="1" x14ac:dyDescent="0.2">
      <c r="B287" s="60"/>
      <c r="C287" s="105"/>
      <c r="D287" s="38"/>
      <c r="E287" s="39"/>
      <c r="F287" s="39"/>
      <c r="G287" s="63"/>
      <c r="H287" s="39" t="str">
        <f t="shared" si="4"/>
        <v/>
      </c>
      <c r="I287" s="39"/>
      <c r="J287" s="77" t="b">
        <v>0</v>
      </c>
      <c r="K287" s="78" t="b">
        <v>0</v>
      </c>
      <c r="L287" s="73"/>
      <c r="M287" s="38" t="str">
        <f>TRIM(IFERROR(_xlfn.LET(_xlpm.desc,_xlfn.XLOOKUP(E287,'Export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87" s="39" t="str">
        <f>IFERROR(_xlfn.LET(_xlpm.desc,_xlfn.XLOOKUP(E287,'Export file'!I:I,'Export file'!H:H,""),_xlpm.startLabel,"Account Number ",_xlpm.startPos,SEARCH(_xlpm.startLabel,_xlpm.desc)+LEN(_xlpm.startLabel),MID(_xlpm.desc,_xlpm.startPos,8)),"-")</f>
        <v>-</v>
      </c>
      <c r="O287" s="39" t="str">
        <f>IFERROR(_xlfn.LET(_xlpm.desc,_xlfn.XLOOKUP(E287,'Export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87" s="70" t="str">
        <f>IFERROR(_xlfn.LET(_xlpm.desc,_xlfn.XLOOKUP(E287,'Export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87" s="40" t="str">
        <f>IFERROR(_xlfn.LET(_xlpm.desc,_xlfn.XLOOKUP(E287,'Export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87" s="39" t="str">
        <f>IFERROR(_xlfn.LET(_xlpm.desc,_xlfn.XLOOKUP(E287,'Export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87" s="45" t="str">
        <f>IFERROR(_xlfn.LET(_xlpm.desc,_xlfn.XLOOKUP(E287,'Export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87" s="38" t="str">
        <f>IFERROR(_xlfn.LET(         _xlpm.desc, _xlfn.XLOOKUP(E287,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87" s="39" t="str">
        <f>IFERROR(_xlfn.LET(_xlpm.desc,_xlfn.XLOOKUP(E287,'Export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87" s="42" t="str">
        <f>IFERROR(_xlfn.LET(_xlpm.desc,_xlfn.XLOOKUP(E287,'Export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87" s="50" t="str">
        <f>IFERROR(_xlfn.LET(_xlpm.desc,_xlfn.XLOOKUP(E287,'Export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87" t="str">
        <f ca="1">IF(E287="","",TODAY()-DATEVALUE(LEFT(_xlfn.XLOOKUP(E287,'Export file'!$I:$I,'Export file'!$F:$F,""),10)))</f>
        <v/>
      </c>
    </row>
    <row r="288" spans="2:24" ht="21.95" customHeight="1" x14ac:dyDescent="0.2">
      <c r="B288" s="60"/>
      <c r="C288" s="105"/>
      <c r="D288" s="38"/>
      <c r="E288" s="39"/>
      <c r="F288" s="39"/>
      <c r="G288" s="63"/>
      <c r="H288" s="39" t="str">
        <f t="shared" si="4"/>
        <v/>
      </c>
      <c r="I288" s="39"/>
      <c r="J288" s="77" t="b">
        <v>0</v>
      </c>
      <c r="K288" s="78" t="b">
        <v>0</v>
      </c>
      <c r="L288" s="73"/>
      <c r="M288" s="38" t="str">
        <f>TRIM(IFERROR(_xlfn.LET(_xlpm.desc,_xlfn.XLOOKUP(E288,'Export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88" s="39" t="str">
        <f>IFERROR(_xlfn.LET(_xlpm.desc,_xlfn.XLOOKUP(E288,'Export file'!I:I,'Export file'!H:H,""),_xlpm.startLabel,"Account Number ",_xlpm.startPos,SEARCH(_xlpm.startLabel,_xlpm.desc)+LEN(_xlpm.startLabel),MID(_xlpm.desc,_xlpm.startPos,8)),"-")</f>
        <v>-</v>
      </c>
      <c r="O288" s="39" t="str">
        <f>IFERROR(_xlfn.LET(_xlpm.desc,_xlfn.XLOOKUP(E288,'Export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88" s="70" t="str">
        <f>IFERROR(_xlfn.LET(_xlpm.desc,_xlfn.XLOOKUP(E288,'Export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88" s="40" t="str">
        <f>IFERROR(_xlfn.LET(_xlpm.desc,_xlfn.XLOOKUP(E288,'Export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88" s="39" t="str">
        <f>IFERROR(_xlfn.LET(_xlpm.desc,_xlfn.XLOOKUP(E288,'Export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88" s="45" t="str">
        <f>IFERROR(_xlfn.LET(_xlpm.desc,_xlfn.XLOOKUP(E288,'Export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88" s="38" t="str">
        <f>IFERROR(_xlfn.LET(         _xlpm.desc, _xlfn.XLOOKUP(E288,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88" s="39" t="str">
        <f>IFERROR(_xlfn.LET(_xlpm.desc,_xlfn.XLOOKUP(E288,'Export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88" s="42" t="str">
        <f>IFERROR(_xlfn.LET(_xlpm.desc,_xlfn.XLOOKUP(E288,'Export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88" s="50" t="str">
        <f>IFERROR(_xlfn.LET(_xlpm.desc,_xlfn.XLOOKUP(E288,'Export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88" t="str">
        <f ca="1">IF(E288="","",TODAY()-DATEVALUE(LEFT(_xlfn.XLOOKUP(E288,'Export file'!$I:$I,'Export file'!$F:$F,""),10)))</f>
        <v/>
      </c>
    </row>
    <row r="289" spans="2:24" ht="21.95" customHeight="1" x14ac:dyDescent="0.2">
      <c r="B289" s="60"/>
      <c r="C289" s="105"/>
      <c r="D289" s="38"/>
      <c r="E289" s="39"/>
      <c r="F289" s="39"/>
      <c r="G289" s="63"/>
      <c r="H289" s="39" t="str">
        <f t="shared" si="4"/>
        <v/>
      </c>
      <c r="I289" s="39"/>
      <c r="J289" s="77" t="b">
        <v>0</v>
      </c>
      <c r="K289" s="78" t="b">
        <v>0</v>
      </c>
      <c r="L289" s="73"/>
      <c r="M289" s="38" t="str">
        <f>TRIM(IFERROR(_xlfn.LET(_xlpm.desc,_xlfn.XLOOKUP(E289,'Export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89" s="39" t="str">
        <f>IFERROR(_xlfn.LET(_xlpm.desc,_xlfn.XLOOKUP(E289,'Export file'!I:I,'Export file'!H:H,""),_xlpm.startLabel,"Account Number ",_xlpm.startPos,SEARCH(_xlpm.startLabel,_xlpm.desc)+LEN(_xlpm.startLabel),MID(_xlpm.desc,_xlpm.startPos,8)),"-")</f>
        <v>-</v>
      </c>
      <c r="O289" s="39" t="str">
        <f>IFERROR(_xlfn.LET(_xlpm.desc,_xlfn.XLOOKUP(E289,'Export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89" s="70" t="str">
        <f>IFERROR(_xlfn.LET(_xlpm.desc,_xlfn.XLOOKUP(E289,'Export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89" s="40" t="str">
        <f>IFERROR(_xlfn.LET(_xlpm.desc,_xlfn.XLOOKUP(E289,'Export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89" s="39" t="str">
        <f>IFERROR(_xlfn.LET(_xlpm.desc,_xlfn.XLOOKUP(E289,'Export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89" s="45" t="str">
        <f>IFERROR(_xlfn.LET(_xlpm.desc,_xlfn.XLOOKUP(E289,'Export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89" s="38" t="str">
        <f>IFERROR(_xlfn.LET(         _xlpm.desc, _xlfn.XLOOKUP(E289,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89" s="39" t="str">
        <f>IFERROR(_xlfn.LET(_xlpm.desc,_xlfn.XLOOKUP(E289,'Export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89" s="42" t="str">
        <f>IFERROR(_xlfn.LET(_xlpm.desc,_xlfn.XLOOKUP(E289,'Export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89" s="50" t="str">
        <f>IFERROR(_xlfn.LET(_xlpm.desc,_xlfn.XLOOKUP(E289,'Export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89" t="str">
        <f ca="1">IF(E289="","",TODAY()-DATEVALUE(LEFT(_xlfn.XLOOKUP(E289,'Export file'!$I:$I,'Export file'!$F:$F,""),10)))</f>
        <v/>
      </c>
    </row>
    <row r="290" spans="2:24" ht="21.95" customHeight="1" x14ac:dyDescent="0.2">
      <c r="B290" s="60"/>
      <c r="C290" s="105"/>
      <c r="D290" s="38"/>
      <c r="E290" s="39"/>
      <c r="F290" s="39"/>
      <c r="G290" s="63"/>
      <c r="H290" s="39" t="str">
        <f t="shared" si="4"/>
        <v/>
      </c>
      <c r="I290" s="39"/>
      <c r="J290" s="77" t="b">
        <v>0</v>
      </c>
      <c r="K290" s="78" t="b">
        <v>0</v>
      </c>
      <c r="L290" s="73"/>
      <c r="M290" s="38" t="str">
        <f>TRIM(IFERROR(_xlfn.LET(_xlpm.desc,_xlfn.XLOOKUP(E290,'Export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90" s="39" t="str">
        <f>IFERROR(_xlfn.LET(_xlpm.desc,_xlfn.XLOOKUP(E290,'Export file'!I:I,'Export file'!H:H,""),_xlpm.startLabel,"Account Number ",_xlpm.startPos,SEARCH(_xlpm.startLabel,_xlpm.desc)+LEN(_xlpm.startLabel),MID(_xlpm.desc,_xlpm.startPos,8)),"-")</f>
        <v>-</v>
      </c>
      <c r="O290" s="39" t="str">
        <f>IFERROR(_xlfn.LET(_xlpm.desc,_xlfn.XLOOKUP(E290,'Export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90" s="70" t="str">
        <f>IFERROR(_xlfn.LET(_xlpm.desc,_xlfn.XLOOKUP(E290,'Export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90" s="40" t="str">
        <f>IFERROR(_xlfn.LET(_xlpm.desc,_xlfn.XLOOKUP(E290,'Export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90" s="39" t="str">
        <f>IFERROR(_xlfn.LET(_xlpm.desc,_xlfn.XLOOKUP(E290,'Export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90" s="45" t="str">
        <f>IFERROR(_xlfn.LET(_xlpm.desc,_xlfn.XLOOKUP(E290,'Export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90" s="38" t="str">
        <f>IFERROR(_xlfn.LET(         _xlpm.desc, _xlfn.XLOOKUP(E290,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90" s="39" t="str">
        <f>IFERROR(_xlfn.LET(_xlpm.desc,_xlfn.XLOOKUP(E290,'Export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90" s="42" t="str">
        <f>IFERROR(_xlfn.LET(_xlpm.desc,_xlfn.XLOOKUP(E290,'Export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90" s="50" t="str">
        <f>IFERROR(_xlfn.LET(_xlpm.desc,_xlfn.XLOOKUP(E290,'Export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90" t="str">
        <f ca="1">IF(E290="","",TODAY()-DATEVALUE(LEFT(_xlfn.XLOOKUP(E290,'Export file'!$I:$I,'Export file'!$F:$F,""),10)))</f>
        <v/>
      </c>
    </row>
    <row r="291" spans="2:24" ht="21.95" customHeight="1" x14ac:dyDescent="0.2">
      <c r="B291" s="60"/>
      <c r="C291" s="105"/>
      <c r="D291" s="38"/>
      <c r="E291" s="39"/>
      <c r="F291" s="39"/>
      <c r="G291" s="63"/>
      <c r="H291" s="39" t="str">
        <f t="shared" si="4"/>
        <v/>
      </c>
      <c r="I291" s="39"/>
      <c r="J291" s="77" t="b">
        <v>0</v>
      </c>
      <c r="K291" s="78" t="b">
        <v>0</v>
      </c>
      <c r="L291" s="73"/>
      <c r="M291" s="38" t="str">
        <f>TRIM(IFERROR(_xlfn.LET(_xlpm.desc,_xlfn.XLOOKUP(E291,'Export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91" s="39" t="str">
        <f>IFERROR(_xlfn.LET(_xlpm.desc,_xlfn.XLOOKUP(E291,'Export file'!I:I,'Export file'!H:H,""),_xlpm.startLabel,"Account Number ",_xlpm.startPos,SEARCH(_xlpm.startLabel,_xlpm.desc)+LEN(_xlpm.startLabel),MID(_xlpm.desc,_xlpm.startPos,8)),"-")</f>
        <v>-</v>
      </c>
      <c r="O291" s="39" t="str">
        <f>IFERROR(_xlfn.LET(_xlpm.desc,_xlfn.XLOOKUP(E291,'Export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91" s="70" t="str">
        <f>IFERROR(_xlfn.LET(_xlpm.desc,_xlfn.XLOOKUP(E291,'Export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91" s="40" t="str">
        <f>IFERROR(_xlfn.LET(_xlpm.desc,_xlfn.XLOOKUP(E291,'Export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91" s="39" t="str">
        <f>IFERROR(_xlfn.LET(_xlpm.desc,_xlfn.XLOOKUP(E291,'Export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91" s="45" t="str">
        <f>IFERROR(_xlfn.LET(_xlpm.desc,_xlfn.XLOOKUP(E291,'Export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91" s="38" t="str">
        <f>IFERROR(_xlfn.LET(         _xlpm.desc, _xlfn.XLOOKUP(E291,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91" s="39" t="str">
        <f>IFERROR(_xlfn.LET(_xlpm.desc,_xlfn.XLOOKUP(E291,'Export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91" s="42" t="str">
        <f>IFERROR(_xlfn.LET(_xlpm.desc,_xlfn.XLOOKUP(E291,'Export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91" s="50" t="str">
        <f>IFERROR(_xlfn.LET(_xlpm.desc,_xlfn.XLOOKUP(E291,'Export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91" t="str">
        <f ca="1">IF(E291="","",TODAY()-DATEVALUE(LEFT(_xlfn.XLOOKUP(E291,'Export file'!$I:$I,'Export file'!$F:$F,""),10)))</f>
        <v/>
      </c>
    </row>
    <row r="292" spans="2:24" ht="21.95" customHeight="1" x14ac:dyDescent="0.2">
      <c r="B292" s="60"/>
      <c r="C292" s="105"/>
      <c r="D292" s="38"/>
      <c r="E292" s="39"/>
      <c r="F292" s="39"/>
      <c r="G292" s="63"/>
      <c r="H292" s="39" t="str">
        <f t="shared" si="4"/>
        <v/>
      </c>
      <c r="I292" s="39"/>
      <c r="J292" s="77" t="b">
        <v>0</v>
      </c>
      <c r="K292" s="78" t="b">
        <v>0</v>
      </c>
      <c r="L292" s="73"/>
      <c r="M292" s="38" t="str">
        <f>TRIM(IFERROR(_xlfn.LET(_xlpm.desc,_xlfn.XLOOKUP(E292,'Export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92" s="39" t="str">
        <f>IFERROR(_xlfn.LET(_xlpm.desc,_xlfn.XLOOKUP(E292,'Export file'!I:I,'Export file'!H:H,""),_xlpm.startLabel,"Account Number ",_xlpm.startPos,SEARCH(_xlpm.startLabel,_xlpm.desc)+LEN(_xlpm.startLabel),MID(_xlpm.desc,_xlpm.startPos,8)),"-")</f>
        <v>-</v>
      </c>
      <c r="O292" s="39" t="str">
        <f>IFERROR(_xlfn.LET(_xlpm.desc,_xlfn.XLOOKUP(E292,'Export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92" s="70" t="str">
        <f>IFERROR(_xlfn.LET(_xlpm.desc,_xlfn.XLOOKUP(E292,'Export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92" s="40" t="str">
        <f>IFERROR(_xlfn.LET(_xlpm.desc,_xlfn.XLOOKUP(E292,'Export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92" s="39" t="str">
        <f>IFERROR(_xlfn.LET(_xlpm.desc,_xlfn.XLOOKUP(E292,'Export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92" s="45" t="str">
        <f>IFERROR(_xlfn.LET(_xlpm.desc,_xlfn.XLOOKUP(E292,'Export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92" s="38" t="str">
        <f>IFERROR(_xlfn.LET(         _xlpm.desc, _xlfn.XLOOKUP(E292,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92" s="39" t="str">
        <f>IFERROR(_xlfn.LET(_xlpm.desc,_xlfn.XLOOKUP(E292,'Export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92" s="42" t="str">
        <f>IFERROR(_xlfn.LET(_xlpm.desc,_xlfn.XLOOKUP(E292,'Export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92" s="50" t="str">
        <f>IFERROR(_xlfn.LET(_xlpm.desc,_xlfn.XLOOKUP(E292,'Export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92" t="str">
        <f ca="1">IF(E292="","",TODAY()-DATEVALUE(LEFT(_xlfn.XLOOKUP(E292,'Export file'!$I:$I,'Export file'!$F:$F,""),10)))</f>
        <v/>
      </c>
    </row>
    <row r="293" spans="2:24" ht="21.95" customHeight="1" x14ac:dyDescent="0.2">
      <c r="B293" s="60"/>
      <c r="C293" s="105"/>
      <c r="D293" s="38"/>
      <c r="E293" s="39"/>
      <c r="F293" s="39"/>
      <c r="G293" s="63"/>
      <c r="H293" s="39" t="str">
        <f t="shared" si="4"/>
        <v/>
      </c>
      <c r="I293" s="39"/>
      <c r="J293" s="77" t="b">
        <v>0</v>
      </c>
      <c r="K293" s="78" t="b">
        <v>0</v>
      </c>
      <c r="L293" s="73"/>
      <c r="M293" s="38" t="str">
        <f>TRIM(IFERROR(_xlfn.LET(_xlpm.desc,_xlfn.XLOOKUP(E293,'Export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93" s="39" t="str">
        <f>IFERROR(_xlfn.LET(_xlpm.desc,_xlfn.XLOOKUP(E293,'Export file'!I:I,'Export file'!H:H,""),_xlpm.startLabel,"Account Number ",_xlpm.startPos,SEARCH(_xlpm.startLabel,_xlpm.desc)+LEN(_xlpm.startLabel),MID(_xlpm.desc,_xlpm.startPos,8)),"-")</f>
        <v>-</v>
      </c>
      <c r="O293" s="39" t="str">
        <f>IFERROR(_xlfn.LET(_xlpm.desc,_xlfn.XLOOKUP(E293,'Export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93" s="70" t="str">
        <f>IFERROR(_xlfn.LET(_xlpm.desc,_xlfn.XLOOKUP(E293,'Export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93" s="40" t="str">
        <f>IFERROR(_xlfn.LET(_xlpm.desc,_xlfn.XLOOKUP(E293,'Export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93" s="39" t="str">
        <f>IFERROR(_xlfn.LET(_xlpm.desc,_xlfn.XLOOKUP(E293,'Export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93" s="45" t="str">
        <f>IFERROR(_xlfn.LET(_xlpm.desc,_xlfn.XLOOKUP(E293,'Export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93" s="38" t="str">
        <f>IFERROR(_xlfn.LET(         _xlpm.desc, _xlfn.XLOOKUP(E293,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93" s="39" t="str">
        <f>IFERROR(_xlfn.LET(_xlpm.desc,_xlfn.XLOOKUP(E293,'Export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93" s="42" t="str">
        <f>IFERROR(_xlfn.LET(_xlpm.desc,_xlfn.XLOOKUP(E293,'Export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93" s="50" t="str">
        <f>IFERROR(_xlfn.LET(_xlpm.desc,_xlfn.XLOOKUP(E293,'Export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93" t="str">
        <f ca="1">IF(E293="","",TODAY()-DATEVALUE(LEFT(_xlfn.XLOOKUP(E293,'Export file'!$I:$I,'Export file'!$F:$F,""),10)))</f>
        <v/>
      </c>
    </row>
    <row r="294" spans="2:24" ht="21.95" customHeight="1" x14ac:dyDescent="0.2">
      <c r="B294" s="60"/>
      <c r="C294" s="105"/>
      <c r="D294" s="38"/>
      <c r="E294" s="39"/>
      <c r="F294" s="39"/>
      <c r="G294" s="63"/>
      <c r="H294" s="39" t="str">
        <f t="shared" si="4"/>
        <v/>
      </c>
      <c r="I294" s="39"/>
      <c r="J294" s="77" t="b">
        <v>0</v>
      </c>
      <c r="K294" s="78" t="b">
        <v>0</v>
      </c>
      <c r="L294" s="73"/>
      <c r="M294" s="38" t="str">
        <f>TRIM(IFERROR(_xlfn.LET(_xlpm.desc,_xlfn.XLOOKUP(E294,'Export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94" s="39" t="str">
        <f>IFERROR(_xlfn.LET(_xlpm.desc,_xlfn.XLOOKUP(E294,'Export file'!I:I,'Export file'!H:H,""),_xlpm.startLabel,"Account Number ",_xlpm.startPos,SEARCH(_xlpm.startLabel,_xlpm.desc)+LEN(_xlpm.startLabel),MID(_xlpm.desc,_xlpm.startPos,8)),"-")</f>
        <v>-</v>
      </c>
      <c r="O294" s="39" t="str">
        <f>IFERROR(_xlfn.LET(_xlpm.desc,_xlfn.XLOOKUP(E294,'Export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94" s="70" t="str">
        <f>IFERROR(_xlfn.LET(_xlpm.desc,_xlfn.XLOOKUP(E294,'Export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94" s="40" t="str">
        <f>IFERROR(_xlfn.LET(_xlpm.desc,_xlfn.XLOOKUP(E294,'Export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94" s="39" t="str">
        <f>IFERROR(_xlfn.LET(_xlpm.desc,_xlfn.XLOOKUP(E294,'Export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94" s="45" t="str">
        <f>IFERROR(_xlfn.LET(_xlpm.desc,_xlfn.XLOOKUP(E294,'Export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94" s="38" t="str">
        <f>IFERROR(_xlfn.LET(         _xlpm.desc, _xlfn.XLOOKUP(E294,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94" s="39" t="str">
        <f>IFERROR(_xlfn.LET(_xlpm.desc,_xlfn.XLOOKUP(E294,'Export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94" s="42" t="str">
        <f>IFERROR(_xlfn.LET(_xlpm.desc,_xlfn.XLOOKUP(E294,'Export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94" s="50" t="str">
        <f>IFERROR(_xlfn.LET(_xlpm.desc,_xlfn.XLOOKUP(E294,'Export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94" t="str">
        <f ca="1">IF(E294="","",TODAY()-DATEVALUE(LEFT(_xlfn.XLOOKUP(E294,'Export file'!$I:$I,'Export file'!$F:$F,""),10)))</f>
        <v/>
      </c>
    </row>
    <row r="295" spans="2:24" ht="21.95" customHeight="1" x14ac:dyDescent="0.2">
      <c r="B295" s="60"/>
      <c r="C295" s="105"/>
      <c r="D295" s="38"/>
      <c r="E295" s="39"/>
      <c r="F295" s="39"/>
      <c r="G295" s="63"/>
      <c r="H295" s="39" t="str">
        <f t="shared" si="4"/>
        <v/>
      </c>
      <c r="I295" s="39"/>
      <c r="J295" s="77" t="b">
        <v>0</v>
      </c>
      <c r="K295" s="78" t="b">
        <v>0</v>
      </c>
      <c r="L295" s="73"/>
      <c r="M295" s="38" t="str">
        <f>TRIM(IFERROR(_xlfn.LET(_xlpm.desc,_xlfn.XLOOKUP(E295,'Export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95" s="39" t="str">
        <f>IFERROR(_xlfn.LET(_xlpm.desc,_xlfn.XLOOKUP(E295,'Export file'!I:I,'Export file'!H:H,""),_xlpm.startLabel,"Account Number ",_xlpm.startPos,SEARCH(_xlpm.startLabel,_xlpm.desc)+LEN(_xlpm.startLabel),MID(_xlpm.desc,_xlpm.startPos,8)),"-")</f>
        <v>-</v>
      </c>
      <c r="O295" s="39" t="str">
        <f>IFERROR(_xlfn.LET(_xlpm.desc,_xlfn.XLOOKUP(E295,'Export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95" s="70" t="str">
        <f>IFERROR(_xlfn.LET(_xlpm.desc,_xlfn.XLOOKUP(E295,'Export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95" s="40" t="str">
        <f>IFERROR(_xlfn.LET(_xlpm.desc,_xlfn.XLOOKUP(E295,'Export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95" s="39" t="str">
        <f>IFERROR(_xlfn.LET(_xlpm.desc,_xlfn.XLOOKUP(E295,'Export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95" s="45" t="str">
        <f>IFERROR(_xlfn.LET(_xlpm.desc,_xlfn.XLOOKUP(E295,'Export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95" s="38" t="str">
        <f>IFERROR(_xlfn.LET(         _xlpm.desc, _xlfn.XLOOKUP(E295,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95" s="39" t="str">
        <f>IFERROR(_xlfn.LET(_xlpm.desc,_xlfn.XLOOKUP(E295,'Export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95" s="42" t="str">
        <f>IFERROR(_xlfn.LET(_xlpm.desc,_xlfn.XLOOKUP(E295,'Export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95" s="50" t="str">
        <f>IFERROR(_xlfn.LET(_xlpm.desc,_xlfn.XLOOKUP(E295,'Export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95" t="str">
        <f ca="1">IF(E295="","",TODAY()-DATEVALUE(LEFT(_xlfn.XLOOKUP(E295,'Export file'!$I:$I,'Export file'!$F:$F,""),10)))</f>
        <v/>
      </c>
    </row>
    <row r="296" spans="2:24" ht="21.95" customHeight="1" x14ac:dyDescent="0.2">
      <c r="B296" s="60"/>
      <c r="C296" s="105"/>
      <c r="D296" s="38"/>
      <c r="E296" s="39"/>
      <c r="F296" s="39"/>
      <c r="G296" s="63"/>
      <c r="H296" s="39" t="str">
        <f t="shared" si="4"/>
        <v/>
      </c>
      <c r="I296" s="39"/>
      <c r="J296" s="77" t="b">
        <v>0</v>
      </c>
      <c r="K296" s="78" t="b">
        <v>0</v>
      </c>
      <c r="L296" s="73"/>
      <c r="M296" s="38" t="str">
        <f>TRIM(IFERROR(_xlfn.LET(_xlpm.desc,_xlfn.XLOOKUP(E296,'Export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96" s="39" t="str">
        <f>IFERROR(_xlfn.LET(_xlpm.desc,_xlfn.XLOOKUP(E296,'Export file'!I:I,'Export file'!H:H,""),_xlpm.startLabel,"Account Number ",_xlpm.startPos,SEARCH(_xlpm.startLabel,_xlpm.desc)+LEN(_xlpm.startLabel),MID(_xlpm.desc,_xlpm.startPos,8)),"-")</f>
        <v>-</v>
      </c>
      <c r="O296" s="39" t="str">
        <f>IFERROR(_xlfn.LET(_xlpm.desc,_xlfn.XLOOKUP(E296,'Export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96" s="70" t="str">
        <f>IFERROR(_xlfn.LET(_xlpm.desc,_xlfn.XLOOKUP(E296,'Export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96" s="40" t="str">
        <f>IFERROR(_xlfn.LET(_xlpm.desc,_xlfn.XLOOKUP(E296,'Export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96" s="39" t="str">
        <f>IFERROR(_xlfn.LET(_xlpm.desc,_xlfn.XLOOKUP(E296,'Export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96" s="45" t="str">
        <f>IFERROR(_xlfn.LET(_xlpm.desc,_xlfn.XLOOKUP(E296,'Export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96" s="38" t="str">
        <f>IFERROR(_xlfn.LET(         _xlpm.desc, _xlfn.XLOOKUP(E296,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96" s="39" t="str">
        <f>IFERROR(_xlfn.LET(_xlpm.desc,_xlfn.XLOOKUP(E296,'Export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96" s="42" t="str">
        <f>IFERROR(_xlfn.LET(_xlpm.desc,_xlfn.XLOOKUP(E296,'Export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96" s="50" t="str">
        <f>IFERROR(_xlfn.LET(_xlpm.desc,_xlfn.XLOOKUP(E296,'Export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96" t="str">
        <f ca="1">IF(E296="","",TODAY()-DATEVALUE(LEFT(_xlfn.XLOOKUP(E296,'Export file'!$I:$I,'Export file'!$F:$F,""),10)))</f>
        <v/>
      </c>
    </row>
    <row r="297" spans="2:24" ht="21.95" customHeight="1" x14ac:dyDescent="0.2">
      <c r="B297" s="60"/>
      <c r="C297" s="105"/>
      <c r="D297" s="38"/>
      <c r="E297" s="39"/>
      <c r="F297" s="39"/>
      <c r="G297" s="63"/>
      <c r="H297" s="39" t="str">
        <f t="shared" si="4"/>
        <v/>
      </c>
      <c r="I297" s="39"/>
      <c r="J297" s="77" t="b">
        <v>0</v>
      </c>
      <c r="K297" s="78" t="b">
        <v>0</v>
      </c>
      <c r="L297" s="73"/>
      <c r="M297" s="38" t="str">
        <f>TRIM(IFERROR(_xlfn.LET(_xlpm.desc,_xlfn.XLOOKUP(E297,'Export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97" s="39" t="str">
        <f>IFERROR(_xlfn.LET(_xlpm.desc,_xlfn.XLOOKUP(E297,'Export file'!I:I,'Export file'!H:H,""),_xlpm.startLabel,"Account Number ",_xlpm.startPos,SEARCH(_xlpm.startLabel,_xlpm.desc)+LEN(_xlpm.startLabel),MID(_xlpm.desc,_xlpm.startPos,8)),"-")</f>
        <v>-</v>
      </c>
      <c r="O297" s="39" t="str">
        <f>IFERROR(_xlfn.LET(_xlpm.desc,_xlfn.XLOOKUP(E297,'Export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97" s="70" t="str">
        <f>IFERROR(_xlfn.LET(_xlpm.desc,_xlfn.XLOOKUP(E297,'Export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97" s="40" t="str">
        <f>IFERROR(_xlfn.LET(_xlpm.desc,_xlfn.XLOOKUP(E297,'Export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97" s="39" t="str">
        <f>IFERROR(_xlfn.LET(_xlpm.desc,_xlfn.XLOOKUP(E297,'Export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97" s="45" t="str">
        <f>IFERROR(_xlfn.LET(_xlpm.desc,_xlfn.XLOOKUP(E297,'Export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97" s="38" t="str">
        <f>IFERROR(_xlfn.LET(         _xlpm.desc, _xlfn.XLOOKUP(E297,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97" s="39" t="str">
        <f>IFERROR(_xlfn.LET(_xlpm.desc,_xlfn.XLOOKUP(E297,'Export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97" s="42" t="str">
        <f>IFERROR(_xlfn.LET(_xlpm.desc,_xlfn.XLOOKUP(E297,'Export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97" s="50" t="str">
        <f>IFERROR(_xlfn.LET(_xlpm.desc,_xlfn.XLOOKUP(E297,'Export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97" t="str">
        <f ca="1">IF(E297="","",TODAY()-DATEVALUE(LEFT(_xlfn.XLOOKUP(E297,'Export file'!$I:$I,'Export file'!$F:$F,""),10)))</f>
        <v/>
      </c>
    </row>
    <row r="298" spans="2:24" ht="21.95" customHeight="1" x14ac:dyDescent="0.2">
      <c r="B298" s="60"/>
      <c r="C298" s="105"/>
      <c r="D298" s="38"/>
      <c r="E298" s="39"/>
      <c r="F298" s="39"/>
      <c r="G298" s="63"/>
      <c r="H298" s="39" t="str">
        <f t="shared" si="4"/>
        <v/>
      </c>
      <c r="I298" s="39"/>
      <c r="J298" s="77" t="b">
        <v>0</v>
      </c>
      <c r="K298" s="78" t="b">
        <v>0</v>
      </c>
      <c r="L298" s="73"/>
      <c r="M298" s="38" t="str">
        <f>TRIM(IFERROR(_xlfn.LET(_xlpm.desc,_xlfn.XLOOKUP(E298,'Export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98" s="39" t="str">
        <f>IFERROR(_xlfn.LET(_xlpm.desc,_xlfn.XLOOKUP(E298,'Export file'!I:I,'Export file'!H:H,""),_xlpm.startLabel,"Account Number ",_xlpm.startPos,SEARCH(_xlpm.startLabel,_xlpm.desc)+LEN(_xlpm.startLabel),MID(_xlpm.desc,_xlpm.startPos,8)),"-")</f>
        <v>-</v>
      </c>
      <c r="O298" s="39" t="str">
        <f>IFERROR(_xlfn.LET(_xlpm.desc,_xlfn.XLOOKUP(E298,'Export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98" s="70" t="str">
        <f>IFERROR(_xlfn.LET(_xlpm.desc,_xlfn.XLOOKUP(E298,'Export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98" s="40" t="str">
        <f>IFERROR(_xlfn.LET(_xlpm.desc,_xlfn.XLOOKUP(E298,'Export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98" s="39" t="str">
        <f>IFERROR(_xlfn.LET(_xlpm.desc,_xlfn.XLOOKUP(E298,'Export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98" s="45" t="str">
        <f>IFERROR(_xlfn.LET(_xlpm.desc,_xlfn.XLOOKUP(E298,'Export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98" s="38" t="str">
        <f>IFERROR(_xlfn.LET(         _xlpm.desc, _xlfn.XLOOKUP(E298,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98" s="39" t="str">
        <f>IFERROR(_xlfn.LET(_xlpm.desc,_xlfn.XLOOKUP(E298,'Export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98" s="42" t="str">
        <f>IFERROR(_xlfn.LET(_xlpm.desc,_xlfn.XLOOKUP(E298,'Export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98" s="50" t="str">
        <f>IFERROR(_xlfn.LET(_xlpm.desc,_xlfn.XLOOKUP(E298,'Export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98" t="str">
        <f ca="1">IF(E298="","",TODAY()-DATEVALUE(LEFT(_xlfn.XLOOKUP(E298,'Export file'!$I:$I,'Export file'!$F:$F,""),10)))</f>
        <v/>
      </c>
    </row>
    <row r="299" spans="2:24" ht="21.95" customHeight="1" x14ac:dyDescent="0.2">
      <c r="B299" s="60"/>
      <c r="C299" s="105"/>
      <c r="D299" s="38"/>
      <c r="E299" s="39"/>
      <c r="F299" s="39"/>
      <c r="G299" s="63"/>
      <c r="H299" s="39" t="str">
        <f t="shared" si="4"/>
        <v/>
      </c>
      <c r="I299" s="39"/>
      <c r="J299" s="77" t="b">
        <v>0</v>
      </c>
      <c r="K299" s="78" t="b">
        <v>0</v>
      </c>
      <c r="L299" s="73"/>
      <c r="M299" s="38" t="str">
        <f>TRIM(IFERROR(_xlfn.LET(_xlpm.desc,_xlfn.XLOOKUP(E299,'Export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299" s="39" t="str">
        <f>IFERROR(_xlfn.LET(_xlpm.desc,_xlfn.XLOOKUP(E299,'Export file'!I:I,'Export file'!H:H,""),_xlpm.startLabel,"Account Number ",_xlpm.startPos,SEARCH(_xlpm.startLabel,_xlpm.desc)+LEN(_xlpm.startLabel),MID(_xlpm.desc,_xlpm.startPos,8)),"-")</f>
        <v>-</v>
      </c>
      <c r="O299" s="39" t="str">
        <f>IFERROR(_xlfn.LET(_xlpm.desc,_xlfn.XLOOKUP(E299,'Export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299" s="70" t="str">
        <f>IFERROR(_xlfn.LET(_xlpm.desc,_xlfn.XLOOKUP(E299,'Export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299" s="40" t="str">
        <f>IFERROR(_xlfn.LET(_xlpm.desc,_xlfn.XLOOKUP(E299,'Export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299" s="39" t="str">
        <f>IFERROR(_xlfn.LET(_xlpm.desc,_xlfn.XLOOKUP(E299,'Export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299" s="45" t="str">
        <f>IFERROR(_xlfn.LET(_xlpm.desc,_xlfn.XLOOKUP(E299,'Export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299" s="38" t="str">
        <f>IFERROR(_xlfn.LET(         _xlpm.desc, _xlfn.XLOOKUP(E299,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299" s="39" t="str">
        <f>IFERROR(_xlfn.LET(_xlpm.desc,_xlfn.XLOOKUP(E299,'Export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299" s="42" t="str">
        <f>IFERROR(_xlfn.LET(_xlpm.desc,_xlfn.XLOOKUP(E299,'Export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299" s="50" t="str">
        <f>IFERROR(_xlfn.LET(_xlpm.desc,_xlfn.XLOOKUP(E299,'Export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299" t="str">
        <f ca="1">IF(E299="","",TODAY()-DATEVALUE(LEFT(_xlfn.XLOOKUP(E299,'Export file'!$I:$I,'Export file'!$F:$F,""),10)))</f>
        <v/>
      </c>
    </row>
    <row r="300" spans="2:24" ht="21.95" customHeight="1" x14ac:dyDescent="0.2">
      <c r="B300" s="60"/>
      <c r="C300" s="105"/>
      <c r="D300" s="38"/>
      <c r="E300" s="39"/>
      <c r="F300" s="39"/>
      <c r="G300" s="63"/>
      <c r="H300" s="39" t="str">
        <f t="shared" si="4"/>
        <v/>
      </c>
      <c r="I300" s="39"/>
      <c r="J300" s="77" t="b">
        <v>0</v>
      </c>
      <c r="K300" s="78" t="b">
        <v>0</v>
      </c>
      <c r="L300" s="73"/>
      <c r="M300" s="38" t="str">
        <f>TRIM(IFERROR(_xlfn.LET(_xlpm.desc,_xlfn.XLOOKUP(E300,'Export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00" s="39" t="str">
        <f>IFERROR(_xlfn.LET(_xlpm.desc,_xlfn.XLOOKUP(E300,'Export file'!I:I,'Export file'!H:H,""),_xlpm.startLabel,"Account Number ",_xlpm.startPos,SEARCH(_xlpm.startLabel,_xlpm.desc)+LEN(_xlpm.startLabel),MID(_xlpm.desc,_xlpm.startPos,8)),"-")</f>
        <v>-</v>
      </c>
      <c r="O300" s="39" t="str">
        <f>IFERROR(_xlfn.LET(_xlpm.desc,_xlfn.XLOOKUP(E300,'Export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00" s="70" t="str">
        <f>IFERROR(_xlfn.LET(_xlpm.desc,_xlfn.XLOOKUP(E300,'Export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00" s="40" t="str">
        <f>IFERROR(_xlfn.LET(_xlpm.desc,_xlfn.XLOOKUP(E300,'Export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00" s="39" t="str">
        <f>IFERROR(_xlfn.LET(_xlpm.desc,_xlfn.XLOOKUP(E300,'Export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00" s="45" t="str">
        <f>IFERROR(_xlfn.LET(_xlpm.desc,_xlfn.XLOOKUP(E300,'Export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00" s="38" t="str">
        <f>IFERROR(_xlfn.LET(         _xlpm.desc, _xlfn.XLOOKUP(E300,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00" s="39" t="str">
        <f>IFERROR(_xlfn.LET(_xlpm.desc,_xlfn.XLOOKUP(E300,'Export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00" s="42" t="str">
        <f>IFERROR(_xlfn.LET(_xlpm.desc,_xlfn.XLOOKUP(E300,'Export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00" s="50" t="str">
        <f>IFERROR(_xlfn.LET(_xlpm.desc,_xlfn.XLOOKUP(E300,'Export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00" t="str">
        <f ca="1">IF(E300="","",TODAY()-DATEVALUE(LEFT(_xlfn.XLOOKUP(E300,'Export file'!$I:$I,'Export file'!$F:$F,""),10)))</f>
        <v/>
      </c>
    </row>
    <row r="301" spans="2:24" ht="21.95" customHeight="1" x14ac:dyDescent="0.2">
      <c r="B301" s="60"/>
      <c r="C301" s="105"/>
      <c r="D301" s="38"/>
      <c r="E301" s="39"/>
      <c r="F301" s="39"/>
      <c r="G301" s="63"/>
      <c r="H301" s="39" t="str">
        <f t="shared" si="4"/>
        <v/>
      </c>
      <c r="I301" s="39"/>
      <c r="J301" s="77" t="b">
        <v>0</v>
      </c>
      <c r="K301" s="78" t="b">
        <v>0</v>
      </c>
      <c r="L301" s="73"/>
      <c r="M301" s="38" t="str">
        <f>TRIM(IFERROR(_xlfn.LET(_xlpm.desc,_xlfn.XLOOKUP(E301,'Export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01" s="39" t="str">
        <f>IFERROR(_xlfn.LET(_xlpm.desc,_xlfn.XLOOKUP(E301,'Export file'!I:I,'Export file'!H:H,""),_xlpm.startLabel,"Account Number ",_xlpm.startPos,SEARCH(_xlpm.startLabel,_xlpm.desc)+LEN(_xlpm.startLabel),MID(_xlpm.desc,_xlpm.startPos,8)),"-")</f>
        <v>-</v>
      </c>
      <c r="O301" s="39" t="str">
        <f>IFERROR(_xlfn.LET(_xlpm.desc,_xlfn.XLOOKUP(E301,'Export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01" s="70" t="str">
        <f>IFERROR(_xlfn.LET(_xlpm.desc,_xlfn.XLOOKUP(E301,'Export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01" s="40" t="str">
        <f>IFERROR(_xlfn.LET(_xlpm.desc,_xlfn.XLOOKUP(E301,'Export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01" s="39" t="str">
        <f>IFERROR(_xlfn.LET(_xlpm.desc,_xlfn.XLOOKUP(E301,'Export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01" s="45" t="str">
        <f>IFERROR(_xlfn.LET(_xlpm.desc,_xlfn.XLOOKUP(E301,'Export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01" s="38" t="str">
        <f>IFERROR(_xlfn.LET(         _xlpm.desc, _xlfn.XLOOKUP(E301,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01" s="39" t="str">
        <f>IFERROR(_xlfn.LET(_xlpm.desc,_xlfn.XLOOKUP(E301,'Export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01" s="42" t="str">
        <f>IFERROR(_xlfn.LET(_xlpm.desc,_xlfn.XLOOKUP(E301,'Export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01" s="50" t="str">
        <f>IFERROR(_xlfn.LET(_xlpm.desc,_xlfn.XLOOKUP(E301,'Export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01" t="str">
        <f ca="1">IF(E301="","",TODAY()-DATEVALUE(LEFT(_xlfn.XLOOKUP(E301,'Export file'!$I:$I,'Export file'!$F:$F,""),10)))</f>
        <v/>
      </c>
    </row>
    <row r="302" spans="2:24" ht="21.95" customHeight="1" x14ac:dyDescent="0.2">
      <c r="B302" s="60"/>
      <c r="C302" s="105"/>
      <c r="D302" s="38"/>
      <c r="E302" s="39"/>
      <c r="F302" s="39"/>
      <c r="G302" s="63"/>
      <c r="H302" s="39" t="str">
        <f t="shared" si="4"/>
        <v/>
      </c>
      <c r="I302" s="39"/>
      <c r="J302" s="77" t="b">
        <v>0</v>
      </c>
      <c r="K302" s="78" t="b">
        <v>0</v>
      </c>
      <c r="L302" s="73"/>
      <c r="M302" s="38" t="str">
        <f>TRIM(IFERROR(_xlfn.LET(_xlpm.desc,_xlfn.XLOOKUP(E302,'Export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02" s="39" t="str">
        <f>IFERROR(_xlfn.LET(_xlpm.desc,_xlfn.XLOOKUP(E302,'Export file'!I:I,'Export file'!H:H,""),_xlpm.startLabel,"Account Number ",_xlpm.startPos,SEARCH(_xlpm.startLabel,_xlpm.desc)+LEN(_xlpm.startLabel),MID(_xlpm.desc,_xlpm.startPos,8)),"-")</f>
        <v>-</v>
      </c>
      <c r="O302" s="39" t="str">
        <f>IFERROR(_xlfn.LET(_xlpm.desc,_xlfn.XLOOKUP(E302,'Export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02" s="70" t="str">
        <f>IFERROR(_xlfn.LET(_xlpm.desc,_xlfn.XLOOKUP(E302,'Export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02" s="40" t="str">
        <f>IFERROR(_xlfn.LET(_xlpm.desc,_xlfn.XLOOKUP(E302,'Export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02" s="39" t="str">
        <f>IFERROR(_xlfn.LET(_xlpm.desc,_xlfn.XLOOKUP(E302,'Export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02" s="45" t="str">
        <f>IFERROR(_xlfn.LET(_xlpm.desc,_xlfn.XLOOKUP(E302,'Export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02" s="38" t="str">
        <f>IFERROR(_xlfn.LET(         _xlpm.desc, _xlfn.XLOOKUP(E302,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02" s="39" t="str">
        <f>IFERROR(_xlfn.LET(_xlpm.desc,_xlfn.XLOOKUP(E302,'Export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02" s="42" t="str">
        <f>IFERROR(_xlfn.LET(_xlpm.desc,_xlfn.XLOOKUP(E302,'Export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02" s="50" t="str">
        <f>IFERROR(_xlfn.LET(_xlpm.desc,_xlfn.XLOOKUP(E302,'Export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02" t="str">
        <f ca="1">IF(E302="","",TODAY()-DATEVALUE(LEFT(_xlfn.XLOOKUP(E302,'Export file'!$I:$I,'Export file'!$F:$F,""),10)))</f>
        <v/>
      </c>
    </row>
    <row r="303" spans="2:24" ht="21.95" customHeight="1" x14ac:dyDescent="0.2">
      <c r="B303" s="60"/>
      <c r="C303" s="105"/>
      <c r="D303" s="38"/>
      <c r="E303" s="39"/>
      <c r="F303" s="39"/>
      <c r="G303" s="63"/>
      <c r="H303" s="39" t="str">
        <f t="shared" si="4"/>
        <v/>
      </c>
      <c r="I303" s="39"/>
      <c r="J303" s="77" t="b">
        <v>0</v>
      </c>
      <c r="K303" s="78" t="b">
        <v>0</v>
      </c>
      <c r="L303" s="73"/>
      <c r="M303" s="38" t="str">
        <f>TRIM(IFERROR(_xlfn.LET(_xlpm.desc,_xlfn.XLOOKUP(E303,'Export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03" s="39" t="str">
        <f>IFERROR(_xlfn.LET(_xlpm.desc,_xlfn.XLOOKUP(E303,'Export file'!I:I,'Export file'!H:H,""),_xlpm.startLabel,"Account Number ",_xlpm.startPos,SEARCH(_xlpm.startLabel,_xlpm.desc)+LEN(_xlpm.startLabel),MID(_xlpm.desc,_xlpm.startPos,8)),"-")</f>
        <v>-</v>
      </c>
      <c r="O303" s="39" t="str">
        <f>IFERROR(_xlfn.LET(_xlpm.desc,_xlfn.XLOOKUP(E303,'Export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03" s="70" t="str">
        <f>IFERROR(_xlfn.LET(_xlpm.desc,_xlfn.XLOOKUP(E303,'Export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03" s="40" t="str">
        <f>IFERROR(_xlfn.LET(_xlpm.desc,_xlfn.XLOOKUP(E303,'Export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03" s="39" t="str">
        <f>IFERROR(_xlfn.LET(_xlpm.desc,_xlfn.XLOOKUP(E303,'Export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03" s="45" t="str">
        <f>IFERROR(_xlfn.LET(_xlpm.desc,_xlfn.XLOOKUP(E303,'Export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03" s="38" t="str">
        <f>IFERROR(_xlfn.LET(         _xlpm.desc, _xlfn.XLOOKUP(E303,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03" s="39" t="str">
        <f>IFERROR(_xlfn.LET(_xlpm.desc,_xlfn.XLOOKUP(E303,'Export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03" s="42" t="str">
        <f>IFERROR(_xlfn.LET(_xlpm.desc,_xlfn.XLOOKUP(E303,'Export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03" s="50" t="str">
        <f>IFERROR(_xlfn.LET(_xlpm.desc,_xlfn.XLOOKUP(E303,'Export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03" t="str">
        <f ca="1">IF(E303="","",TODAY()-DATEVALUE(LEFT(_xlfn.XLOOKUP(E303,'Export file'!$I:$I,'Export file'!$F:$F,""),10)))</f>
        <v/>
      </c>
    </row>
    <row r="304" spans="2:24" ht="21.95" customHeight="1" x14ac:dyDescent="0.2">
      <c r="B304" s="60"/>
      <c r="C304" s="105"/>
      <c r="D304" s="38"/>
      <c r="E304" s="39"/>
      <c r="F304" s="39"/>
      <c r="G304" s="63"/>
      <c r="H304" s="39" t="str">
        <f t="shared" si="4"/>
        <v/>
      </c>
      <c r="I304" s="39"/>
      <c r="J304" s="77" t="b">
        <v>0</v>
      </c>
      <c r="K304" s="78" t="b">
        <v>0</v>
      </c>
      <c r="L304" s="73"/>
      <c r="M304" s="38" t="str">
        <f>TRIM(IFERROR(_xlfn.LET(_xlpm.desc,_xlfn.XLOOKUP(E304,'Export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04" s="39" t="str">
        <f>IFERROR(_xlfn.LET(_xlpm.desc,_xlfn.XLOOKUP(E304,'Export file'!I:I,'Export file'!H:H,""),_xlpm.startLabel,"Account Number ",_xlpm.startPos,SEARCH(_xlpm.startLabel,_xlpm.desc)+LEN(_xlpm.startLabel),MID(_xlpm.desc,_xlpm.startPos,8)),"-")</f>
        <v>-</v>
      </c>
      <c r="O304" s="39" t="str">
        <f>IFERROR(_xlfn.LET(_xlpm.desc,_xlfn.XLOOKUP(E304,'Export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04" s="70" t="str">
        <f>IFERROR(_xlfn.LET(_xlpm.desc,_xlfn.XLOOKUP(E304,'Export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04" s="40" t="str">
        <f>IFERROR(_xlfn.LET(_xlpm.desc,_xlfn.XLOOKUP(E304,'Export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04" s="39" t="str">
        <f>IFERROR(_xlfn.LET(_xlpm.desc,_xlfn.XLOOKUP(E304,'Export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04" s="45" t="str">
        <f>IFERROR(_xlfn.LET(_xlpm.desc,_xlfn.XLOOKUP(E304,'Export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04" s="38" t="str">
        <f>IFERROR(_xlfn.LET(         _xlpm.desc, _xlfn.XLOOKUP(E304,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04" s="39" t="str">
        <f>IFERROR(_xlfn.LET(_xlpm.desc,_xlfn.XLOOKUP(E304,'Export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04" s="42" t="str">
        <f>IFERROR(_xlfn.LET(_xlpm.desc,_xlfn.XLOOKUP(E304,'Export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04" s="50" t="str">
        <f>IFERROR(_xlfn.LET(_xlpm.desc,_xlfn.XLOOKUP(E304,'Export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04" t="str">
        <f ca="1">IF(E304="","",TODAY()-DATEVALUE(LEFT(_xlfn.XLOOKUP(E304,'Export file'!$I:$I,'Export file'!$F:$F,""),10)))</f>
        <v/>
      </c>
    </row>
    <row r="305" spans="2:24" ht="21.95" customHeight="1" x14ac:dyDescent="0.2">
      <c r="B305" s="60"/>
      <c r="C305" s="105"/>
      <c r="D305" s="38"/>
      <c r="E305" s="39"/>
      <c r="F305" s="39"/>
      <c r="G305" s="63"/>
      <c r="H305" s="39" t="str">
        <f t="shared" si="4"/>
        <v/>
      </c>
      <c r="I305" s="39"/>
      <c r="J305" s="77" t="b">
        <v>0</v>
      </c>
      <c r="K305" s="78" t="b">
        <v>0</v>
      </c>
      <c r="L305" s="73"/>
      <c r="M305" s="38" t="str">
        <f>TRIM(IFERROR(_xlfn.LET(_xlpm.desc,_xlfn.XLOOKUP(E305,'Export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05" s="39" t="str">
        <f>IFERROR(_xlfn.LET(_xlpm.desc,_xlfn.XLOOKUP(E305,'Export file'!I:I,'Export file'!H:H,""),_xlpm.startLabel,"Account Number ",_xlpm.startPos,SEARCH(_xlpm.startLabel,_xlpm.desc)+LEN(_xlpm.startLabel),MID(_xlpm.desc,_xlpm.startPos,8)),"-")</f>
        <v>-</v>
      </c>
      <c r="O305" s="39" t="str">
        <f>IFERROR(_xlfn.LET(_xlpm.desc,_xlfn.XLOOKUP(E305,'Export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05" s="70" t="str">
        <f>IFERROR(_xlfn.LET(_xlpm.desc,_xlfn.XLOOKUP(E305,'Export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05" s="40" t="str">
        <f>IFERROR(_xlfn.LET(_xlpm.desc,_xlfn.XLOOKUP(E305,'Export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05" s="39" t="str">
        <f>IFERROR(_xlfn.LET(_xlpm.desc,_xlfn.XLOOKUP(E305,'Export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05" s="45" t="str">
        <f>IFERROR(_xlfn.LET(_xlpm.desc,_xlfn.XLOOKUP(E305,'Export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05" s="38" t="str">
        <f>IFERROR(_xlfn.LET(         _xlpm.desc, _xlfn.XLOOKUP(E305,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05" s="39" t="str">
        <f>IFERROR(_xlfn.LET(_xlpm.desc,_xlfn.XLOOKUP(E305,'Export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05" s="42" t="str">
        <f>IFERROR(_xlfn.LET(_xlpm.desc,_xlfn.XLOOKUP(E305,'Export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05" s="50" t="str">
        <f>IFERROR(_xlfn.LET(_xlpm.desc,_xlfn.XLOOKUP(E305,'Export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05" t="str">
        <f ca="1">IF(E305="","",TODAY()-DATEVALUE(LEFT(_xlfn.XLOOKUP(E305,'Export file'!$I:$I,'Export file'!$F:$F,""),10)))</f>
        <v/>
      </c>
    </row>
    <row r="306" spans="2:24" ht="21.95" customHeight="1" x14ac:dyDescent="0.2">
      <c r="B306" s="60"/>
      <c r="C306" s="105"/>
      <c r="D306" s="38"/>
      <c r="E306" s="39"/>
      <c r="F306" s="39"/>
      <c r="G306" s="63"/>
      <c r="H306" s="39" t="str">
        <f t="shared" si="4"/>
        <v/>
      </c>
      <c r="I306" s="39"/>
      <c r="J306" s="77" t="b">
        <v>0</v>
      </c>
      <c r="K306" s="78" t="b">
        <v>0</v>
      </c>
      <c r="L306" s="73"/>
      <c r="M306" s="38" t="str">
        <f>TRIM(IFERROR(_xlfn.LET(_xlpm.desc,_xlfn.XLOOKUP(E306,'Export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06" s="39" t="str">
        <f>IFERROR(_xlfn.LET(_xlpm.desc,_xlfn.XLOOKUP(E306,'Export file'!I:I,'Export file'!H:H,""),_xlpm.startLabel,"Account Number ",_xlpm.startPos,SEARCH(_xlpm.startLabel,_xlpm.desc)+LEN(_xlpm.startLabel),MID(_xlpm.desc,_xlpm.startPos,8)),"-")</f>
        <v>-</v>
      </c>
      <c r="O306" s="39" t="str">
        <f>IFERROR(_xlfn.LET(_xlpm.desc,_xlfn.XLOOKUP(E306,'Export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06" s="70" t="str">
        <f>IFERROR(_xlfn.LET(_xlpm.desc,_xlfn.XLOOKUP(E306,'Export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06" s="40" t="str">
        <f>IFERROR(_xlfn.LET(_xlpm.desc,_xlfn.XLOOKUP(E306,'Export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06" s="39" t="str">
        <f>IFERROR(_xlfn.LET(_xlpm.desc,_xlfn.XLOOKUP(E306,'Export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06" s="45" t="str">
        <f>IFERROR(_xlfn.LET(_xlpm.desc,_xlfn.XLOOKUP(E306,'Export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06" s="38" t="str">
        <f>IFERROR(_xlfn.LET(         _xlpm.desc, _xlfn.XLOOKUP(E306,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06" s="39" t="str">
        <f>IFERROR(_xlfn.LET(_xlpm.desc,_xlfn.XLOOKUP(E306,'Export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06" s="42" t="str">
        <f>IFERROR(_xlfn.LET(_xlpm.desc,_xlfn.XLOOKUP(E306,'Export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06" s="50" t="str">
        <f>IFERROR(_xlfn.LET(_xlpm.desc,_xlfn.XLOOKUP(E306,'Export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06" t="str">
        <f ca="1">IF(E306="","",TODAY()-DATEVALUE(LEFT(_xlfn.XLOOKUP(E306,'Export file'!$I:$I,'Export file'!$F:$F,""),10)))</f>
        <v/>
      </c>
    </row>
    <row r="307" spans="2:24" ht="21.95" customHeight="1" x14ac:dyDescent="0.2">
      <c r="B307" s="60"/>
      <c r="C307" s="105"/>
      <c r="D307" s="38"/>
      <c r="E307" s="39"/>
      <c r="F307" s="39"/>
      <c r="G307" s="63"/>
      <c r="H307" s="39" t="str">
        <f t="shared" si="4"/>
        <v/>
      </c>
      <c r="I307" s="39"/>
      <c r="J307" s="77" t="b">
        <v>0</v>
      </c>
      <c r="K307" s="78" t="b">
        <v>0</v>
      </c>
      <c r="L307" s="73"/>
      <c r="M307" s="38" t="str">
        <f>TRIM(IFERROR(_xlfn.LET(_xlpm.desc,_xlfn.XLOOKUP(E307,'Export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07" s="39" t="str">
        <f>IFERROR(_xlfn.LET(_xlpm.desc,_xlfn.XLOOKUP(E307,'Export file'!I:I,'Export file'!H:H,""),_xlpm.startLabel,"Account Number ",_xlpm.startPos,SEARCH(_xlpm.startLabel,_xlpm.desc)+LEN(_xlpm.startLabel),MID(_xlpm.desc,_xlpm.startPos,8)),"-")</f>
        <v>-</v>
      </c>
      <c r="O307" s="39" t="str">
        <f>IFERROR(_xlfn.LET(_xlpm.desc,_xlfn.XLOOKUP(E307,'Export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07" s="70" t="str">
        <f>IFERROR(_xlfn.LET(_xlpm.desc,_xlfn.XLOOKUP(E307,'Export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07" s="40" t="str">
        <f>IFERROR(_xlfn.LET(_xlpm.desc,_xlfn.XLOOKUP(E307,'Export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07" s="39" t="str">
        <f>IFERROR(_xlfn.LET(_xlpm.desc,_xlfn.XLOOKUP(E307,'Export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07" s="45" t="str">
        <f>IFERROR(_xlfn.LET(_xlpm.desc,_xlfn.XLOOKUP(E307,'Export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07" s="38" t="str">
        <f>IFERROR(_xlfn.LET(         _xlpm.desc, _xlfn.XLOOKUP(E307,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07" s="39" t="str">
        <f>IFERROR(_xlfn.LET(_xlpm.desc,_xlfn.XLOOKUP(E307,'Export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07" s="42" t="str">
        <f>IFERROR(_xlfn.LET(_xlpm.desc,_xlfn.XLOOKUP(E307,'Export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07" s="50" t="str">
        <f>IFERROR(_xlfn.LET(_xlpm.desc,_xlfn.XLOOKUP(E307,'Export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07" t="str">
        <f ca="1">IF(E307="","",TODAY()-DATEVALUE(LEFT(_xlfn.XLOOKUP(E307,'Export file'!$I:$I,'Export file'!$F:$F,""),10)))</f>
        <v/>
      </c>
    </row>
    <row r="308" spans="2:24" ht="21.95" customHeight="1" x14ac:dyDescent="0.2">
      <c r="B308" s="60"/>
      <c r="C308" s="105"/>
      <c r="D308" s="38"/>
      <c r="E308" s="39"/>
      <c r="F308" s="39"/>
      <c r="G308" s="63"/>
      <c r="H308" s="39" t="str">
        <f t="shared" si="4"/>
        <v/>
      </c>
      <c r="I308" s="39"/>
      <c r="J308" s="77" t="b">
        <v>0</v>
      </c>
      <c r="K308" s="78" t="b">
        <v>0</v>
      </c>
      <c r="L308" s="73"/>
      <c r="M308" s="38" t="str">
        <f>TRIM(IFERROR(_xlfn.LET(_xlpm.desc,_xlfn.XLOOKUP(E308,'Export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08" s="39" t="str">
        <f>IFERROR(_xlfn.LET(_xlpm.desc,_xlfn.XLOOKUP(E308,'Export file'!I:I,'Export file'!H:H,""),_xlpm.startLabel,"Account Number ",_xlpm.startPos,SEARCH(_xlpm.startLabel,_xlpm.desc)+LEN(_xlpm.startLabel),MID(_xlpm.desc,_xlpm.startPos,8)),"-")</f>
        <v>-</v>
      </c>
      <c r="O308" s="39" t="str">
        <f>IFERROR(_xlfn.LET(_xlpm.desc,_xlfn.XLOOKUP(E308,'Export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08" s="70" t="str">
        <f>IFERROR(_xlfn.LET(_xlpm.desc,_xlfn.XLOOKUP(E308,'Export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08" s="40" t="str">
        <f>IFERROR(_xlfn.LET(_xlpm.desc,_xlfn.XLOOKUP(E308,'Export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08" s="39" t="str">
        <f>IFERROR(_xlfn.LET(_xlpm.desc,_xlfn.XLOOKUP(E308,'Export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08" s="45" t="str">
        <f>IFERROR(_xlfn.LET(_xlpm.desc,_xlfn.XLOOKUP(E308,'Export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08" s="38" t="str">
        <f>IFERROR(_xlfn.LET(         _xlpm.desc, _xlfn.XLOOKUP(E308,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08" s="39" t="str">
        <f>IFERROR(_xlfn.LET(_xlpm.desc,_xlfn.XLOOKUP(E308,'Export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08" s="42" t="str">
        <f>IFERROR(_xlfn.LET(_xlpm.desc,_xlfn.XLOOKUP(E308,'Export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08" s="50" t="str">
        <f>IFERROR(_xlfn.LET(_xlpm.desc,_xlfn.XLOOKUP(E308,'Export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08" t="str">
        <f ca="1">IF(E308="","",TODAY()-DATEVALUE(LEFT(_xlfn.XLOOKUP(E308,'Export file'!$I:$I,'Export file'!$F:$F,""),10)))</f>
        <v/>
      </c>
    </row>
    <row r="309" spans="2:24" ht="21.95" customHeight="1" x14ac:dyDescent="0.2">
      <c r="B309" s="60"/>
      <c r="C309" s="105"/>
      <c r="D309" s="38"/>
      <c r="E309" s="39"/>
      <c r="F309" s="39"/>
      <c r="G309" s="63"/>
      <c r="H309" s="39" t="str">
        <f t="shared" si="4"/>
        <v/>
      </c>
      <c r="I309" s="39"/>
      <c r="J309" s="77" t="b">
        <v>0</v>
      </c>
      <c r="K309" s="78" t="b">
        <v>0</v>
      </c>
      <c r="L309" s="73"/>
      <c r="M309" s="38" t="str">
        <f>TRIM(IFERROR(_xlfn.LET(_xlpm.desc,_xlfn.XLOOKUP(E309,'Export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09" s="39" t="str">
        <f>IFERROR(_xlfn.LET(_xlpm.desc,_xlfn.XLOOKUP(E309,'Export file'!I:I,'Export file'!H:H,""),_xlpm.startLabel,"Account Number ",_xlpm.startPos,SEARCH(_xlpm.startLabel,_xlpm.desc)+LEN(_xlpm.startLabel),MID(_xlpm.desc,_xlpm.startPos,8)),"-")</f>
        <v>-</v>
      </c>
      <c r="O309" s="39" t="str">
        <f>IFERROR(_xlfn.LET(_xlpm.desc,_xlfn.XLOOKUP(E309,'Export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09" s="70" t="str">
        <f>IFERROR(_xlfn.LET(_xlpm.desc,_xlfn.XLOOKUP(E309,'Export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09" s="40" t="str">
        <f>IFERROR(_xlfn.LET(_xlpm.desc,_xlfn.XLOOKUP(E309,'Export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09" s="39" t="str">
        <f>IFERROR(_xlfn.LET(_xlpm.desc,_xlfn.XLOOKUP(E309,'Export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09" s="45" t="str">
        <f>IFERROR(_xlfn.LET(_xlpm.desc,_xlfn.XLOOKUP(E309,'Export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09" s="38" t="str">
        <f>IFERROR(_xlfn.LET(         _xlpm.desc, _xlfn.XLOOKUP(E309,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09" s="39" t="str">
        <f>IFERROR(_xlfn.LET(_xlpm.desc,_xlfn.XLOOKUP(E309,'Export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09" s="42" t="str">
        <f>IFERROR(_xlfn.LET(_xlpm.desc,_xlfn.XLOOKUP(E309,'Export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09" s="50" t="str">
        <f>IFERROR(_xlfn.LET(_xlpm.desc,_xlfn.XLOOKUP(E309,'Export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09" t="str">
        <f ca="1">IF(E309="","",TODAY()-DATEVALUE(LEFT(_xlfn.XLOOKUP(E309,'Export file'!$I:$I,'Export file'!$F:$F,""),10)))</f>
        <v/>
      </c>
    </row>
    <row r="310" spans="2:24" ht="21.95" customHeight="1" x14ac:dyDescent="0.2">
      <c r="B310" s="60"/>
      <c r="C310" s="105"/>
      <c r="D310" s="38"/>
      <c r="E310" s="39"/>
      <c r="F310" s="39"/>
      <c r="G310" s="63"/>
      <c r="H310" s="39" t="str">
        <f t="shared" si="4"/>
        <v/>
      </c>
      <c r="I310" s="39"/>
      <c r="J310" s="77" t="b">
        <v>0</v>
      </c>
      <c r="K310" s="78" t="b">
        <v>0</v>
      </c>
      <c r="L310" s="73"/>
      <c r="M310" s="38" t="str">
        <f>TRIM(IFERROR(_xlfn.LET(_xlpm.desc,_xlfn.XLOOKUP(E310,'Export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10" s="39" t="str">
        <f>IFERROR(_xlfn.LET(_xlpm.desc,_xlfn.XLOOKUP(E310,'Export file'!I:I,'Export file'!H:H,""),_xlpm.startLabel,"Account Number ",_xlpm.startPos,SEARCH(_xlpm.startLabel,_xlpm.desc)+LEN(_xlpm.startLabel),MID(_xlpm.desc,_xlpm.startPos,8)),"-")</f>
        <v>-</v>
      </c>
      <c r="O310" s="39" t="str">
        <f>IFERROR(_xlfn.LET(_xlpm.desc,_xlfn.XLOOKUP(E310,'Export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10" s="70" t="str">
        <f>IFERROR(_xlfn.LET(_xlpm.desc,_xlfn.XLOOKUP(E310,'Export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10" s="40" t="str">
        <f>IFERROR(_xlfn.LET(_xlpm.desc,_xlfn.XLOOKUP(E310,'Export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10" s="39" t="str">
        <f>IFERROR(_xlfn.LET(_xlpm.desc,_xlfn.XLOOKUP(E310,'Export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10" s="45" t="str">
        <f>IFERROR(_xlfn.LET(_xlpm.desc,_xlfn.XLOOKUP(E310,'Export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10" s="38" t="str">
        <f>IFERROR(_xlfn.LET(         _xlpm.desc, _xlfn.XLOOKUP(E310,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10" s="39" t="str">
        <f>IFERROR(_xlfn.LET(_xlpm.desc,_xlfn.XLOOKUP(E310,'Export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10" s="42" t="str">
        <f>IFERROR(_xlfn.LET(_xlpm.desc,_xlfn.XLOOKUP(E310,'Export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10" s="50" t="str">
        <f>IFERROR(_xlfn.LET(_xlpm.desc,_xlfn.XLOOKUP(E310,'Export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10" t="str">
        <f ca="1">IF(E310="","",TODAY()-DATEVALUE(LEFT(_xlfn.XLOOKUP(E310,'Export file'!$I:$I,'Export file'!$F:$F,""),10)))</f>
        <v/>
      </c>
    </row>
    <row r="311" spans="2:24" ht="21.95" customHeight="1" x14ac:dyDescent="0.2">
      <c r="B311" s="60"/>
      <c r="C311" s="105"/>
      <c r="D311" s="38"/>
      <c r="E311" s="39"/>
      <c r="F311" s="39"/>
      <c r="G311" s="63"/>
      <c r="H311" s="39" t="str">
        <f t="shared" si="4"/>
        <v/>
      </c>
      <c r="I311" s="39"/>
      <c r="J311" s="77" t="b">
        <v>0</v>
      </c>
      <c r="K311" s="78" t="b">
        <v>0</v>
      </c>
      <c r="L311" s="73"/>
      <c r="M311" s="38" t="str">
        <f>TRIM(IFERROR(_xlfn.LET(_xlpm.desc,_xlfn.XLOOKUP(E311,'Export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11" s="39" t="str">
        <f>IFERROR(_xlfn.LET(_xlpm.desc,_xlfn.XLOOKUP(E311,'Export file'!I:I,'Export file'!H:H,""),_xlpm.startLabel,"Account Number ",_xlpm.startPos,SEARCH(_xlpm.startLabel,_xlpm.desc)+LEN(_xlpm.startLabel),MID(_xlpm.desc,_xlpm.startPos,8)),"-")</f>
        <v>-</v>
      </c>
      <c r="O311" s="39" t="str">
        <f>IFERROR(_xlfn.LET(_xlpm.desc,_xlfn.XLOOKUP(E311,'Export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11" s="70" t="str">
        <f>IFERROR(_xlfn.LET(_xlpm.desc,_xlfn.XLOOKUP(E311,'Export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11" s="40" t="str">
        <f>IFERROR(_xlfn.LET(_xlpm.desc,_xlfn.XLOOKUP(E311,'Export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11" s="39" t="str">
        <f>IFERROR(_xlfn.LET(_xlpm.desc,_xlfn.XLOOKUP(E311,'Export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11" s="45" t="str">
        <f>IFERROR(_xlfn.LET(_xlpm.desc,_xlfn.XLOOKUP(E311,'Export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11" s="38" t="str">
        <f>IFERROR(_xlfn.LET(         _xlpm.desc, _xlfn.XLOOKUP(E311,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11" s="39" t="str">
        <f>IFERROR(_xlfn.LET(_xlpm.desc,_xlfn.XLOOKUP(E311,'Export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11" s="42" t="str">
        <f>IFERROR(_xlfn.LET(_xlpm.desc,_xlfn.XLOOKUP(E311,'Export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11" s="50" t="str">
        <f>IFERROR(_xlfn.LET(_xlpm.desc,_xlfn.XLOOKUP(E311,'Export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11" t="str">
        <f ca="1">IF(E311="","",TODAY()-DATEVALUE(LEFT(_xlfn.XLOOKUP(E311,'Export file'!$I:$I,'Export file'!$F:$F,""),10)))</f>
        <v/>
      </c>
    </row>
    <row r="312" spans="2:24" ht="21.95" customHeight="1" x14ac:dyDescent="0.2">
      <c r="B312" s="60"/>
      <c r="C312" s="105"/>
      <c r="D312" s="38"/>
      <c r="E312" s="39"/>
      <c r="F312" s="39"/>
      <c r="G312" s="63"/>
      <c r="H312" s="39" t="str">
        <f t="shared" si="4"/>
        <v/>
      </c>
      <c r="I312" s="39"/>
      <c r="J312" s="77" t="b">
        <v>0</v>
      </c>
      <c r="K312" s="78" t="b">
        <v>0</v>
      </c>
      <c r="L312" s="73"/>
      <c r="M312" s="38" t="str">
        <f>TRIM(IFERROR(_xlfn.LET(_xlpm.desc,_xlfn.XLOOKUP(E312,'Export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12" s="39" t="str">
        <f>IFERROR(_xlfn.LET(_xlpm.desc,_xlfn.XLOOKUP(E312,'Export file'!I:I,'Export file'!H:H,""),_xlpm.startLabel,"Account Number ",_xlpm.startPos,SEARCH(_xlpm.startLabel,_xlpm.desc)+LEN(_xlpm.startLabel),MID(_xlpm.desc,_xlpm.startPos,8)),"-")</f>
        <v>-</v>
      </c>
      <c r="O312" s="39" t="str">
        <f>IFERROR(_xlfn.LET(_xlpm.desc,_xlfn.XLOOKUP(E312,'Export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12" s="70" t="str">
        <f>IFERROR(_xlfn.LET(_xlpm.desc,_xlfn.XLOOKUP(E312,'Export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12" s="40" t="str">
        <f>IFERROR(_xlfn.LET(_xlpm.desc,_xlfn.XLOOKUP(E312,'Export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12" s="39" t="str">
        <f>IFERROR(_xlfn.LET(_xlpm.desc,_xlfn.XLOOKUP(E312,'Export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12" s="45" t="str">
        <f>IFERROR(_xlfn.LET(_xlpm.desc,_xlfn.XLOOKUP(E312,'Export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12" s="38" t="str">
        <f>IFERROR(_xlfn.LET(         _xlpm.desc, _xlfn.XLOOKUP(E312,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12" s="39" t="str">
        <f>IFERROR(_xlfn.LET(_xlpm.desc,_xlfn.XLOOKUP(E312,'Export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12" s="42" t="str">
        <f>IFERROR(_xlfn.LET(_xlpm.desc,_xlfn.XLOOKUP(E312,'Export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12" s="50" t="str">
        <f>IFERROR(_xlfn.LET(_xlpm.desc,_xlfn.XLOOKUP(E312,'Export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12" t="str">
        <f ca="1">IF(E312="","",TODAY()-DATEVALUE(LEFT(_xlfn.XLOOKUP(E312,'Export file'!$I:$I,'Export file'!$F:$F,""),10)))</f>
        <v/>
      </c>
    </row>
    <row r="313" spans="2:24" ht="21.95" customHeight="1" x14ac:dyDescent="0.2">
      <c r="B313" s="60"/>
      <c r="C313" s="105"/>
      <c r="D313" s="38"/>
      <c r="E313" s="39"/>
      <c r="F313" s="39"/>
      <c r="G313" s="63"/>
      <c r="H313" s="39" t="str">
        <f t="shared" si="4"/>
        <v/>
      </c>
      <c r="I313" s="39"/>
      <c r="J313" s="77" t="b">
        <v>0</v>
      </c>
      <c r="K313" s="78" t="b">
        <v>0</v>
      </c>
      <c r="L313" s="73"/>
      <c r="M313" s="38" t="str">
        <f>TRIM(IFERROR(_xlfn.LET(_xlpm.desc,_xlfn.XLOOKUP(E313,'Export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13" s="39" t="str">
        <f>IFERROR(_xlfn.LET(_xlpm.desc,_xlfn.XLOOKUP(E313,'Export file'!I:I,'Export file'!H:H,""),_xlpm.startLabel,"Account Number ",_xlpm.startPos,SEARCH(_xlpm.startLabel,_xlpm.desc)+LEN(_xlpm.startLabel),MID(_xlpm.desc,_xlpm.startPos,8)),"-")</f>
        <v>-</v>
      </c>
      <c r="O313" s="39" t="str">
        <f>IFERROR(_xlfn.LET(_xlpm.desc,_xlfn.XLOOKUP(E313,'Export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13" s="70" t="str">
        <f>IFERROR(_xlfn.LET(_xlpm.desc,_xlfn.XLOOKUP(E313,'Export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13" s="40" t="str">
        <f>IFERROR(_xlfn.LET(_xlpm.desc,_xlfn.XLOOKUP(E313,'Export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13" s="39" t="str">
        <f>IFERROR(_xlfn.LET(_xlpm.desc,_xlfn.XLOOKUP(E313,'Export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13" s="45" t="str">
        <f>IFERROR(_xlfn.LET(_xlpm.desc,_xlfn.XLOOKUP(E313,'Export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13" s="38" t="str">
        <f>IFERROR(_xlfn.LET(         _xlpm.desc, _xlfn.XLOOKUP(E313,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13" s="39" t="str">
        <f>IFERROR(_xlfn.LET(_xlpm.desc,_xlfn.XLOOKUP(E313,'Export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13" s="42" t="str">
        <f>IFERROR(_xlfn.LET(_xlpm.desc,_xlfn.XLOOKUP(E313,'Export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13" s="50" t="str">
        <f>IFERROR(_xlfn.LET(_xlpm.desc,_xlfn.XLOOKUP(E313,'Export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13" t="str">
        <f ca="1">IF(E313="","",TODAY()-DATEVALUE(LEFT(_xlfn.XLOOKUP(E313,'Export file'!$I:$I,'Export file'!$F:$F,""),10)))</f>
        <v/>
      </c>
    </row>
    <row r="314" spans="2:24" ht="21.95" customHeight="1" x14ac:dyDescent="0.2">
      <c r="B314" s="60"/>
      <c r="C314" s="105"/>
      <c r="D314" s="38"/>
      <c r="E314" s="39"/>
      <c r="F314" s="39"/>
      <c r="G314" s="63"/>
      <c r="H314" s="39" t="str">
        <f t="shared" si="4"/>
        <v/>
      </c>
      <c r="I314" s="39"/>
      <c r="J314" s="77" t="b">
        <v>0</v>
      </c>
      <c r="K314" s="78" t="b">
        <v>0</v>
      </c>
      <c r="L314" s="73"/>
      <c r="M314" s="38" t="str">
        <f>TRIM(IFERROR(_xlfn.LET(_xlpm.desc,_xlfn.XLOOKUP(E314,'Export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14" s="39" t="str">
        <f>IFERROR(_xlfn.LET(_xlpm.desc,_xlfn.XLOOKUP(E314,'Export file'!I:I,'Export file'!H:H,""),_xlpm.startLabel,"Account Number ",_xlpm.startPos,SEARCH(_xlpm.startLabel,_xlpm.desc)+LEN(_xlpm.startLabel),MID(_xlpm.desc,_xlpm.startPos,8)),"-")</f>
        <v>-</v>
      </c>
      <c r="O314" s="39" t="str">
        <f>IFERROR(_xlfn.LET(_xlpm.desc,_xlfn.XLOOKUP(E314,'Export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14" s="70" t="str">
        <f>IFERROR(_xlfn.LET(_xlpm.desc,_xlfn.XLOOKUP(E314,'Export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14" s="40" t="str">
        <f>IFERROR(_xlfn.LET(_xlpm.desc,_xlfn.XLOOKUP(E314,'Export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14" s="39" t="str">
        <f>IFERROR(_xlfn.LET(_xlpm.desc,_xlfn.XLOOKUP(E314,'Export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14" s="45" t="str">
        <f>IFERROR(_xlfn.LET(_xlpm.desc,_xlfn.XLOOKUP(E314,'Export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14" s="38" t="str">
        <f>IFERROR(_xlfn.LET(         _xlpm.desc, _xlfn.XLOOKUP(E314,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14" s="39" t="str">
        <f>IFERROR(_xlfn.LET(_xlpm.desc,_xlfn.XLOOKUP(E314,'Export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14" s="42" t="str">
        <f>IFERROR(_xlfn.LET(_xlpm.desc,_xlfn.XLOOKUP(E314,'Export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14" s="50" t="str">
        <f>IFERROR(_xlfn.LET(_xlpm.desc,_xlfn.XLOOKUP(E314,'Export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14" t="str">
        <f ca="1">IF(E314="","",TODAY()-DATEVALUE(LEFT(_xlfn.XLOOKUP(E314,'Export file'!$I:$I,'Export file'!$F:$F,""),10)))</f>
        <v/>
      </c>
    </row>
    <row r="315" spans="2:24" ht="21.95" customHeight="1" x14ac:dyDescent="0.2">
      <c r="B315" s="60"/>
      <c r="C315" s="105"/>
      <c r="D315" s="38"/>
      <c r="E315" s="39"/>
      <c r="F315" s="39"/>
      <c r="G315" s="63"/>
      <c r="H315" s="39" t="str">
        <f t="shared" si="4"/>
        <v/>
      </c>
      <c r="I315" s="39"/>
      <c r="J315" s="77" t="b">
        <v>0</v>
      </c>
      <c r="K315" s="78" t="b">
        <v>0</v>
      </c>
      <c r="L315" s="73"/>
      <c r="M315" s="38" t="str">
        <f>TRIM(IFERROR(_xlfn.LET(_xlpm.desc,_xlfn.XLOOKUP(E315,'Export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15" s="39" t="str">
        <f>IFERROR(_xlfn.LET(_xlpm.desc,_xlfn.XLOOKUP(E315,'Export file'!I:I,'Export file'!H:H,""),_xlpm.startLabel,"Account Number ",_xlpm.startPos,SEARCH(_xlpm.startLabel,_xlpm.desc)+LEN(_xlpm.startLabel),MID(_xlpm.desc,_xlpm.startPos,8)),"-")</f>
        <v>-</v>
      </c>
      <c r="O315" s="39" t="str">
        <f>IFERROR(_xlfn.LET(_xlpm.desc,_xlfn.XLOOKUP(E315,'Export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15" s="70" t="str">
        <f>IFERROR(_xlfn.LET(_xlpm.desc,_xlfn.XLOOKUP(E315,'Export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15" s="40" t="str">
        <f>IFERROR(_xlfn.LET(_xlpm.desc,_xlfn.XLOOKUP(E315,'Export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15" s="39" t="str">
        <f>IFERROR(_xlfn.LET(_xlpm.desc,_xlfn.XLOOKUP(E315,'Export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15" s="45" t="str">
        <f>IFERROR(_xlfn.LET(_xlpm.desc,_xlfn.XLOOKUP(E315,'Export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15" s="38" t="str">
        <f>IFERROR(_xlfn.LET(         _xlpm.desc, _xlfn.XLOOKUP(E315,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15" s="39" t="str">
        <f>IFERROR(_xlfn.LET(_xlpm.desc,_xlfn.XLOOKUP(E315,'Export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15" s="42" t="str">
        <f>IFERROR(_xlfn.LET(_xlpm.desc,_xlfn.XLOOKUP(E315,'Export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15" s="50" t="str">
        <f>IFERROR(_xlfn.LET(_xlpm.desc,_xlfn.XLOOKUP(E315,'Export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15" t="str">
        <f ca="1">IF(E315="","",TODAY()-DATEVALUE(LEFT(_xlfn.XLOOKUP(E315,'Export file'!$I:$I,'Export file'!$F:$F,""),10)))</f>
        <v/>
      </c>
    </row>
    <row r="316" spans="2:24" ht="21.95" customHeight="1" x14ac:dyDescent="0.2">
      <c r="B316" s="60"/>
      <c r="C316" s="105"/>
      <c r="D316" s="38"/>
      <c r="E316" s="39"/>
      <c r="F316" s="39"/>
      <c r="G316" s="63"/>
      <c r="H316" s="39" t="str">
        <f t="shared" si="4"/>
        <v/>
      </c>
      <c r="I316" s="39"/>
      <c r="J316" s="77" t="b">
        <v>0</v>
      </c>
      <c r="K316" s="78" t="b">
        <v>0</v>
      </c>
      <c r="L316" s="73"/>
      <c r="M316" s="38" t="str">
        <f>TRIM(IFERROR(_xlfn.LET(_xlpm.desc,_xlfn.XLOOKUP(E316,'Export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16" s="39" t="str">
        <f>IFERROR(_xlfn.LET(_xlpm.desc,_xlfn.XLOOKUP(E316,'Export file'!I:I,'Export file'!H:H,""),_xlpm.startLabel,"Account Number ",_xlpm.startPos,SEARCH(_xlpm.startLabel,_xlpm.desc)+LEN(_xlpm.startLabel),MID(_xlpm.desc,_xlpm.startPos,8)),"-")</f>
        <v>-</v>
      </c>
      <c r="O316" s="39" t="str">
        <f>IFERROR(_xlfn.LET(_xlpm.desc,_xlfn.XLOOKUP(E316,'Export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16" s="70" t="str">
        <f>IFERROR(_xlfn.LET(_xlpm.desc,_xlfn.XLOOKUP(E316,'Export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16" s="40" t="str">
        <f>IFERROR(_xlfn.LET(_xlpm.desc,_xlfn.XLOOKUP(E316,'Export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16" s="39" t="str">
        <f>IFERROR(_xlfn.LET(_xlpm.desc,_xlfn.XLOOKUP(E316,'Export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16" s="45" t="str">
        <f>IFERROR(_xlfn.LET(_xlpm.desc,_xlfn.XLOOKUP(E316,'Export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16" s="38" t="str">
        <f>IFERROR(_xlfn.LET(         _xlpm.desc, _xlfn.XLOOKUP(E316,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16" s="39" t="str">
        <f>IFERROR(_xlfn.LET(_xlpm.desc,_xlfn.XLOOKUP(E316,'Export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16" s="42" t="str">
        <f>IFERROR(_xlfn.LET(_xlpm.desc,_xlfn.XLOOKUP(E316,'Export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16" s="50" t="str">
        <f>IFERROR(_xlfn.LET(_xlpm.desc,_xlfn.XLOOKUP(E316,'Export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16" t="str">
        <f ca="1">IF(E316="","",TODAY()-DATEVALUE(LEFT(_xlfn.XLOOKUP(E316,'Export file'!$I:$I,'Export file'!$F:$F,""),10)))</f>
        <v/>
      </c>
    </row>
    <row r="317" spans="2:24" ht="21.95" customHeight="1" x14ac:dyDescent="0.2">
      <c r="B317" s="60"/>
      <c r="C317" s="105"/>
      <c r="D317" s="38"/>
      <c r="E317" s="39"/>
      <c r="F317" s="39"/>
      <c r="G317" s="63"/>
      <c r="H317" s="39" t="str">
        <f t="shared" si="4"/>
        <v/>
      </c>
      <c r="I317" s="39"/>
      <c r="J317" s="77" t="b">
        <v>0</v>
      </c>
      <c r="K317" s="78" t="b">
        <v>0</v>
      </c>
      <c r="L317" s="73"/>
      <c r="M317" s="38" t="str">
        <f>TRIM(IFERROR(_xlfn.LET(_xlpm.desc,_xlfn.XLOOKUP(E317,'Export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17" s="39" t="str">
        <f>IFERROR(_xlfn.LET(_xlpm.desc,_xlfn.XLOOKUP(E317,'Export file'!I:I,'Export file'!H:H,""),_xlpm.startLabel,"Account Number ",_xlpm.startPos,SEARCH(_xlpm.startLabel,_xlpm.desc)+LEN(_xlpm.startLabel),MID(_xlpm.desc,_xlpm.startPos,8)),"-")</f>
        <v>-</v>
      </c>
      <c r="O317" s="39" t="str">
        <f>IFERROR(_xlfn.LET(_xlpm.desc,_xlfn.XLOOKUP(E317,'Export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17" s="70" t="str">
        <f>IFERROR(_xlfn.LET(_xlpm.desc,_xlfn.XLOOKUP(E317,'Export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17" s="40" t="str">
        <f>IFERROR(_xlfn.LET(_xlpm.desc,_xlfn.XLOOKUP(E317,'Export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17" s="39" t="str">
        <f>IFERROR(_xlfn.LET(_xlpm.desc,_xlfn.XLOOKUP(E317,'Export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17" s="45" t="str">
        <f>IFERROR(_xlfn.LET(_xlpm.desc,_xlfn.XLOOKUP(E317,'Export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17" s="38" t="str">
        <f>IFERROR(_xlfn.LET(         _xlpm.desc, _xlfn.XLOOKUP(E317,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17" s="39" t="str">
        <f>IFERROR(_xlfn.LET(_xlpm.desc,_xlfn.XLOOKUP(E317,'Export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17" s="42" t="str">
        <f>IFERROR(_xlfn.LET(_xlpm.desc,_xlfn.XLOOKUP(E317,'Export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17" s="50" t="str">
        <f>IFERROR(_xlfn.LET(_xlpm.desc,_xlfn.XLOOKUP(E317,'Export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17" t="str">
        <f ca="1">IF(E317="","",TODAY()-DATEVALUE(LEFT(_xlfn.XLOOKUP(E317,'Export file'!$I:$I,'Export file'!$F:$F,""),10)))</f>
        <v/>
      </c>
    </row>
    <row r="318" spans="2:24" ht="21.95" customHeight="1" x14ac:dyDescent="0.2">
      <c r="B318" s="60"/>
      <c r="C318" s="105"/>
      <c r="D318" s="38"/>
      <c r="E318" s="39"/>
      <c r="F318" s="39"/>
      <c r="G318" s="63"/>
      <c r="H318" s="39" t="str">
        <f t="shared" si="4"/>
        <v/>
      </c>
      <c r="I318" s="39"/>
      <c r="J318" s="77" t="b">
        <v>0</v>
      </c>
      <c r="K318" s="78" t="b">
        <v>0</v>
      </c>
      <c r="L318" s="73"/>
      <c r="M318" s="38" t="str">
        <f>TRIM(IFERROR(_xlfn.LET(_xlpm.desc,_xlfn.XLOOKUP(E318,'Export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18" s="39" t="str">
        <f>IFERROR(_xlfn.LET(_xlpm.desc,_xlfn.XLOOKUP(E318,'Export file'!I:I,'Export file'!H:H,""),_xlpm.startLabel,"Account Number ",_xlpm.startPos,SEARCH(_xlpm.startLabel,_xlpm.desc)+LEN(_xlpm.startLabel),MID(_xlpm.desc,_xlpm.startPos,8)),"-")</f>
        <v>-</v>
      </c>
      <c r="O318" s="39" t="str">
        <f>IFERROR(_xlfn.LET(_xlpm.desc,_xlfn.XLOOKUP(E318,'Export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18" s="70" t="str">
        <f>IFERROR(_xlfn.LET(_xlpm.desc,_xlfn.XLOOKUP(E318,'Export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18" s="40" t="str">
        <f>IFERROR(_xlfn.LET(_xlpm.desc,_xlfn.XLOOKUP(E318,'Export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18" s="39" t="str">
        <f>IFERROR(_xlfn.LET(_xlpm.desc,_xlfn.XLOOKUP(E318,'Export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18" s="45" t="str">
        <f>IFERROR(_xlfn.LET(_xlpm.desc,_xlfn.XLOOKUP(E318,'Export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18" s="38" t="str">
        <f>IFERROR(_xlfn.LET(         _xlpm.desc, _xlfn.XLOOKUP(E318,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18" s="39" t="str">
        <f>IFERROR(_xlfn.LET(_xlpm.desc,_xlfn.XLOOKUP(E318,'Export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18" s="42" t="str">
        <f>IFERROR(_xlfn.LET(_xlpm.desc,_xlfn.XLOOKUP(E318,'Export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18" s="50" t="str">
        <f>IFERROR(_xlfn.LET(_xlpm.desc,_xlfn.XLOOKUP(E318,'Export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18" t="str">
        <f ca="1">IF(E318="","",TODAY()-DATEVALUE(LEFT(_xlfn.XLOOKUP(E318,'Export file'!$I:$I,'Export file'!$F:$F,""),10)))</f>
        <v/>
      </c>
    </row>
    <row r="319" spans="2:24" ht="21.95" customHeight="1" x14ac:dyDescent="0.2">
      <c r="B319" s="60"/>
      <c r="C319" s="105"/>
      <c r="D319" s="38"/>
      <c r="E319" s="39"/>
      <c r="F319" s="39"/>
      <c r="G319" s="63"/>
      <c r="H319" s="39" t="str">
        <f t="shared" si="4"/>
        <v/>
      </c>
      <c r="I319" s="39"/>
      <c r="J319" s="77" t="b">
        <v>0</v>
      </c>
      <c r="K319" s="78" t="b">
        <v>0</v>
      </c>
      <c r="L319" s="73"/>
      <c r="M319" s="38" t="str">
        <f>TRIM(IFERROR(_xlfn.LET(_xlpm.desc,_xlfn.XLOOKUP(E319,'Export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19" s="39" t="str">
        <f>IFERROR(_xlfn.LET(_xlpm.desc,_xlfn.XLOOKUP(E319,'Export file'!I:I,'Export file'!H:H,""),_xlpm.startLabel,"Account Number ",_xlpm.startPos,SEARCH(_xlpm.startLabel,_xlpm.desc)+LEN(_xlpm.startLabel),MID(_xlpm.desc,_xlpm.startPos,8)),"-")</f>
        <v>-</v>
      </c>
      <c r="O319" s="39" t="str">
        <f>IFERROR(_xlfn.LET(_xlpm.desc,_xlfn.XLOOKUP(E319,'Export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19" s="70" t="str">
        <f>IFERROR(_xlfn.LET(_xlpm.desc,_xlfn.XLOOKUP(E319,'Export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19" s="40" t="str">
        <f>IFERROR(_xlfn.LET(_xlpm.desc,_xlfn.XLOOKUP(E319,'Export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19" s="39" t="str">
        <f>IFERROR(_xlfn.LET(_xlpm.desc,_xlfn.XLOOKUP(E319,'Export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19" s="45" t="str">
        <f>IFERROR(_xlfn.LET(_xlpm.desc,_xlfn.XLOOKUP(E319,'Export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19" s="38" t="str">
        <f>IFERROR(_xlfn.LET(         _xlpm.desc, _xlfn.XLOOKUP(E319,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19" s="39" t="str">
        <f>IFERROR(_xlfn.LET(_xlpm.desc,_xlfn.XLOOKUP(E319,'Export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19" s="42" t="str">
        <f>IFERROR(_xlfn.LET(_xlpm.desc,_xlfn.XLOOKUP(E319,'Export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19" s="50" t="str">
        <f>IFERROR(_xlfn.LET(_xlpm.desc,_xlfn.XLOOKUP(E319,'Export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19" t="str">
        <f ca="1">IF(E319="","",TODAY()-DATEVALUE(LEFT(_xlfn.XLOOKUP(E319,'Export file'!$I:$I,'Export file'!$F:$F,""),10)))</f>
        <v/>
      </c>
    </row>
    <row r="320" spans="2:24" ht="21.95" customHeight="1" x14ac:dyDescent="0.2">
      <c r="B320" s="60"/>
      <c r="C320" s="105"/>
      <c r="D320" s="38"/>
      <c r="E320" s="39"/>
      <c r="F320" s="39"/>
      <c r="G320" s="63"/>
      <c r="H320" s="39" t="str">
        <f t="shared" si="4"/>
        <v/>
      </c>
      <c r="I320" s="39"/>
      <c r="J320" s="77" t="b">
        <v>0</v>
      </c>
      <c r="K320" s="78" t="b">
        <v>0</v>
      </c>
      <c r="L320" s="73"/>
      <c r="M320" s="38" t="str">
        <f>TRIM(IFERROR(_xlfn.LET(_xlpm.desc,_xlfn.XLOOKUP(E320,'Export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20" s="39" t="str">
        <f>IFERROR(_xlfn.LET(_xlpm.desc,_xlfn.XLOOKUP(E320,'Export file'!I:I,'Export file'!H:H,""),_xlpm.startLabel,"Account Number ",_xlpm.startPos,SEARCH(_xlpm.startLabel,_xlpm.desc)+LEN(_xlpm.startLabel),MID(_xlpm.desc,_xlpm.startPos,8)),"-")</f>
        <v>-</v>
      </c>
      <c r="O320" s="39" t="str">
        <f>IFERROR(_xlfn.LET(_xlpm.desc,_xlfn.XLOOKUP(E320,'Export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20" s="70" t="str">
        <f>IFERROR(_xlfn.LET(_xlpm.desc,_xlfn.XLOOKUP(E320,'Export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20" s="40" t="str">
        <f>IFERROR(_xlfn.LET(_xlpm.desc,_xlfn.XLOOKUP(E320,'Export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20" s="39" t="str">
        <f>IFERROR(_xlfn.LET(_xlpm.desc,_xlfn.XLOOKUP(E320,'Export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20" s="45" t="str">
        <f>IFERROR(_xlfn.LET(_xlpm.desc,_xlfn.XLOOKUP(E320,'Export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20" s="38" t="str">
        <f>IFERROR(_xlfn.LET(         _xlpm.desc, _xlfn.XLOOKUP(E320,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20" s="39" t="str">
        <f>IFERROR(_xlfn.LET(_xlpm.desc,_xlfn.XLOOKUP(E320,'Export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20" s="42" t="str">
        <f>IFERROR(_xlfn.LET(_xlpm.desc,_xlfn.XLOOKUP(E320,'Export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20" s="50" t="str">
        <f>IFERROR(_xlfn.LET(_xlpm.desc,_xlfn.XLOOKUP(E320,'Export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20" t="str">
        <f ca="1">IF(E320="","",TODAY()-DATEVALUE(LEFT(_xlfn.XLOOKUP(E320,'Export file'!$I:$I,'Export file'!$F:$F,""),10)))</f>
        <v/>
      </c>
    </row>
    <row r="321" spans="2:24" ht="21.95" customHeight="1" x14ac:dyDescent="0.2">
      <c r="B321" s="60"/>
      <c r="C321" s="105"/>
      <c r="D321" s="38"/>
      <c r="E321" s="39"/>
      <c r="F321" s="39"/>
      <c r="G321" s="63"/>
      <c r="H321" s="39" t="str">
        <f t="shared" si="4"/>
        <v/>
      </c>
      <c r="I321" s="39"/>
      <c r="J321" s="77" t="b">
        <v>0</v>
      </c>
      <c r="K321" s="78" t="b">
        <v>0</v>
      </c>
      <c r="L321" s="73"/>
      <c r="M321" s="38" t="str">
        <f>TRIM(IFERROR(_xlfn.LET(_xlpm.desc,_xlfn.XLOOKUP(E321,'Export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21" s="39" t="str">
        <f>IFERROR(_xlfn.LET(_xlpm.desc,_xlfn.XLOOKUP(E321,'Export file'!I:I,'Export file'!H:H,""),_xlpm.startLabel,"Account Number ",_xlpm.startPos,SEARCH(_xlpm.startLabel,_xlpm.desc)+LEN(_xlpm.startLabel),MID(_xlpm.desc,_xlpm.startPos,8)),"-")</f>
        <v>-</v>
      </c>
      <c r="O321" s="39" t="str">
        <f>IFERROR(_xlfn.LET(_xlpm.desc,_xlfn.XLOOKUP(E321,'Export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21" s="70" t="str">
        <f>IFERROR(_xlfn.LET(_xlpm.desc,_xlfn.XLOOKUP(E321,'Export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21" s="40" t="str">
        <f>IFERROR(_xlfn.LET(_xlpm.desc,_xlfn.XLOOKUP(E321,'Export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21" s="39" t="str">
        <f>IFERROR(_xlfn.LET(_xlpm.desc,_xlfn.XLOOKUP(E321,'Export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21" s="45" t="str">
        <f>IFERROR(_xlfn.LET(_xlpm.desc,_xlfn.XLOOKUP(E321,'Export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21" s="38" t="str">
        <f>IFERROR(_xlfn.LET(         _xlpm.desc, _xlfn.XLOOKUP(E321,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21" s="39" t="str">
        <f>IFERROR(_xlfn.LET(_xlpm.desc,_xlfn.XLOOKUP(E321,'Export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21" s="42" t="str">
        <f>IFERROR(_xlfn.LET(_xlpm.desc,_xlfn.XLOOKUP(E321,'Export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21" s="50" t="str">
        <f>IFERROR(_xlfn.LET(_xlpm.desc,_xlfn.XLOOKUP(E321,'Export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21" t="str">
        <f ca="1">IF(E321="","",TODAY()-DATEVALUE(LEFT(_xlfn.XLOOKUP(E321,'Export file'!$I:$I,'Export file'!$F:$F,""),10)))</f>
        <v/>
      </c>
    </row>
    <row r="322" spans="2:24" ht="21.95" customHeight="1" x14ac:dyDescent="0.2">
      <c r="B322" s="60"/>
      <c r="C322" s="105"/>
      <c r="D322" s="38"/>
      <c r="E322" s="39"/>
      <c r="F322" s="39"/>
      <c r="G322" s="63"/>
      <c r="H322" s="39" t="str">
        <f t="shared" si="4"/>
        <v/>
      </c>
      <c r="I322" s="39"/>
      <c r="J322" s="77" t="b">
        <v>0</v>
      </c>
      <c r="K322" s="78" t="b">
        <v>0</v>
      </c>
      <c r="L322" s="73"/>
      <c r="M322" s="38" t="str">
        <f>TRIM(IFERROR(_xlfn.LET(_xlpm.desc,_xlfn.XLOOKUP(E322,'Export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22" s="39" t="str">
        <f>IFERROR(_xlfn.LET(_xlpm.desc,_xlfn.XLOOKUP(E322,'Export file'!I:I,'Export file'!H:H,""),_xlpm.startLabel,"Account Number ",_xlpm.startPos,SEARCH(_xlpm.startLabel,_xlpm.desc)+LEN(_xlpm.startLabel),MID(_xlpm.desc,_xlpm.startPos,8)),"-")</f>
        <v>-</v>
      </c>
      <c r="O322" s="39" t="str">
        <f>IFERROR(_xlfn.LET(_xlpm.desc,_xlfn.XLOOKUP(E322,'Export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22" s="70" t="str">
        <f>IFERROR(_xlfn.LET(_xlpm.desc,_xlfn.XLOOKUP(E322,'Export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22" s="40" t="str">
        <f>IFERROR(_xlfn.LET(_xlpm.desc,_xlfn.XLOOKUP(E322,'Export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22" s="39" t="str">
        <f>IFERROR(_xlfn.LET(_xlpm.desc,_xlfn.XLOOKUP(E322,'Export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22" s="45" t="str">
        <f>IFERROR(_xlfn.LET(_xlpm.desc,_xlfn.XLOOKUP(E322,'Export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22" s="38" t="str">
        <f>IFERROR(_xlfn.LET(         _xlpm.desc, _xlfn.XLOOKUP(E322,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22" s="39" t="str">
        <f>IFERROR(_xlfn.LET(_xlpm.desc,_xlfn.XLOOKUP(E322,'Export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22" s="42" t="str">
        <f>IFERROR(_xlfn.LET(_xlpm.desc,_xlfn.XLOOKUP(E322,'Export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22" s="50" t="str">
        <f>IFERROR(_xlfn.LET(_xlpm.desc,_xlfn.XLOOKUP(E322,'Export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22" t="str">
        <f ca="1">IF(E322="","",TODAY()-DATEVALUE(LEFT(_xlfn.XLOOKUP(E322,'Export file'!$I:$I,'Export file'!$F:$F,""),10)))</f>
        <v/>
      </c>
    </row>
    <row r="323" spans="2:24" ht="21.95" customHeight="1" x14ac:dyDescent="0.2">
      <c r="B323" s="60"/>
      <c r="C323" s="105"/>
      <c r="D323" s="38"/>
      <c r="E323" s="39"/>
      <c r="F323" s="39"/>
      <c r="G323" s="63"/>
      <c r="H323" s="39" t="str">
        <f t="shared" si="4"/>
        <v/>
      </c>
      <c r="I323" s="39"/>
      <c r="J323" s="77" t="b">
        <v>0</v>
      </c>
      <c r="K323" s="78" t="b">
        <v>0</v>
      </c>
      <c r="L323" s="73"/>
      <c r="M323" s="38" t="str">
        <f>TRIM(IFERROR(_xlfn.LET(_xlpm.desc,_xlfn.XLOOKUP(E323,'Export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23" s="39" t="str">
        <f>IFERROR(_xlfn.LET(_xlpm.desc,_xlfn.XLOOKUP(E323,'Export file'!I:I,'Export file'!H:H,""),_xlpm.startLabel,"Account Number ",_xlpm.startPos,SEARCH(_xlpm.startLabel,_xlpm.desc)+LEN(_xlpm.startLabel),MID(_xlpm.desc,_xlpm.startPos,8)),"-")</f>
        <v>-</v>
      </c>
      <c r="O323" s="39" t="str">
        <f>IFERROR(_xlfn.LET(_xlpm.desc,_xlfn.XLOOKUP(E323,'Export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23" s="70" t="str">
        <f>IFERROR(_xlfn.LET(_xlpm.desc,_xlfn.XLOOKUP(E323,'Export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23" s="40" t="str">
        <f>IFERROR(_xlfn.LET(_xlpm.desc,_xlfn.XLOOKUP(E323,'Export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23" s="39" t="str">
        <f>IFERROR(_xlfn.LET(_xlpm.desc,_xlfn.XLOOKUP(E323,'Export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23" s="45" t="str">
        <f>IFERROR(_xlfn.LET(_xlpm.desc,_xlfn.XLOOKUP(E323,'Export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23" s="38" t="str">
        <f>IFERROR(_xlfn.LET(         _xlpm.desc, _xlfn.XLOOKUP(E323,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23" s="39" t="str">
        <f>IFERROR(_xlfn.LET(_xlpm.desc,_xlfn.XLOOKUP(E323,'Export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23" s="42" t="str">
        <f>IFERROR(_xlfn.LET(_xlpm.desc,_xlfn.XLOOKUP(E323,'Export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23" s="50" t="str">
        <f>IFERROR(_xlfn.LET(_xlpm.desc,_xlfn.XLOOKUP(E323,'Export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23" t="str">
        <f ca="1">IF(E323="","",TODAY()-DATEVALUE(LEFT(_xlfn.XLOOKUP(E323,'Export file'!$I:$I,'Export file'!$F:$F,""),10)))</f>
        <v/>
      </c>
    </row>
    <row r="324" spans="2:24" ht="21.95" customHeight="1" x14ac:dyDescent="0.2">
      <c r="B324" s="60"/>
      <c r="C324" s="105"/>
      <c r="D324" s="38"/>
      <c r="E324" s="39"/>
      <c r="F324" s="39"/>
      <c r="G324" s="63"/>
      <c r="H324" s="39" t="str">
        <f t="shared" si="4"/>
        <v/>
      </c>
      <c r="I324" s="39"/>
      <c r="J324" s="77" t="b">
        <v>0</v>
      </c>
      <c r="K324" s="78" t="b">
        <v>0</v>
      </c>
      <c r="L324" s="73"/>
      <c r="M324" s="38" t="str">
        <f>TRIM(IFERROR(_xlfn.LET(_xlpm.desc,_xlfn.XLOOKUP(E324,'Export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24" s="39" t="str">
        <f>IFERROR(_xlfn.LET(_xlpm.desc,_xlfn.XLOOKUP(E324,'Export file'!I:I,'Export file'!H:H,""),_xlpm.startLabel,"Account Number ",_xlpm.startPos,SEARCH(_xlpm.startLabel,_xlpm.desc)+LEN(_xlpm.startLabel),MID(_xlpm.desc,_xlpm.startPos,8)),"-")</f>
        <v>-</v>
      </c>
      <c r="O324" s="39" t="str">
        <f>IFERROR(_xlfn.LET(_xlpm.desc,_xlfn.XLOOKUP(E324,'Export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24" s="70" t="str">
        <f>IFERROR(_xlfn.LET(_xlpm.desc,_xlfn.XLOOKUP(E324,'Export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24" s="40" t="str">
        <f>IFERROR(_xlfn.LET(_xlpm.desc,_xlfn.XLOOKUP(E324,'Export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24" s="39" t="str">
        <f>IFERROR(_xlfn.LET(_xlpm.desc,_xlfn.XLOOKUP(E324,'Export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24" s="45" t="str">
        <f>IFERROR(_xlfn.LET(_xlpm.desc,_xlfn.XLOOKUP(E324,'Export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24" s="38" t="str">
        <f>IFERROR(_xlfn.LET(         _xlpm.desc, _xlfn.XLOOKUP(E324,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24" s="39" t="str">
        <f>IFERROR(_xlfn.LET(_xlpm.desc,_xlfn.XLOOKUP(E324,'Export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24" s="42" t="str">
        <f>IFERROR(_xlfn.LET(_xlpm.desc,_xlfn.XLOOKUP(E324,'Export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24" s="50" t="str">
        <f>IFERROR(_xlfn.LET(_xlpm.desc,_xlfn.XLOOKUP(E324,'Export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24" t="str">
        <f ca="1">IF(E324="","",TODAY()-DATEVALUE(LEFT(_xlfn.XLOOKUP(E324,'Export file'!$I:$I,'Export file'!$F:$F,""),10)))</f>
        <v/>
      </c>
    </row>
    <row r="325" spans="2:24" ht="21.95" customHeight="1" x14ac:dyDescent="0.2">
      <c r="B325" s="60"/>
      <c r="C325" s="105"/>
      <c r="D325" s="38"/>
      <c r="E325" s="39"/>
      <c r="F325" s="39"/>
      <c r="G325" s="63"/>
      <c r="H325" s="39" t="str">
        <f t="shared" ref="H325:H388" si="5">IF($E325="","",IF(OR($M325="",$M325="-",NOT(ISNUMBER(VALUE($N325))),LEN($N325)&lt;&gt;8,NOT(ISNUMBER(VALUE($O325))),LEN($O325)&lt;&gt;6),"Check: "&amp;MID(IF(OR($M325="",$M325="-"),"| Missing Name","")&amp;IF(NOT(ISNUMBER(VALUE($N325))),"| Acct No invalid",IF(LEN($N325)&gt;8,"| Acct No too long ("&amp;LEN($N325)&amp;")",IF(LEN($N325)&lt;8,"| Acct No too short ("&amp;LEN($N325)&amp;")","")))&amp;IF(NOT(ISNUMBER(VALUE($O325))),"| Sort Code invalid",IF(LEN($O325)&gt;6,"| Sort Code too long ("&amp;LEN($O325)&amp;")",IF(LEN($O325)&lt;6,"| Sort Code too short ("&amp;LEN($O325)&amp;")",""))),3,200),"OK"))</f>
        <v/>
      </c>
      <c r="I325" s="39"/>
      <c r="J325" s="77" t="b">
        <v>0</v>
      </c>
      <c r="K325" s="78" t="b">
        <v>0</v>
      </c>
      <c r="L325" s="73"/>
      <c r="M325" s="38" t="str">
        <f>TRIM(IFERROR(_xlfn.LET(_xlpm.desc,_xlfn.XLOOKUP(E325,'Export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25" s="39" t="str">
        <f>IFERROR(_xlfn.LET(_xlpm.desc,_xlfn.XLOOKUP(E325,'Export file'!I:I,'Export file'!H:H,""),_xlpm.startLabel,"Account Number ",_xlpm.startPos,SEARCH(_xlpm.startLabel,_xlpm.desc)+LEN(_xlpm.startLabel),MID(_xlpm.desc,_xlpm.startPos,8)),"-")</f>
        <v>-</v>
      </c>
      <c r="O325" s="39" t="str">
        <f>IFERROR(_xlfn.LET(_xlpm.desc,_xlfn.XLOOKUP(E325,'Export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25" s="70" t="str">
        <f>IFERROR(_xlfn.LET(_xlpm.desc,_xlfn.XLOOKUP(E325,'Export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25" s="40" t="str">
        <f>IFERROR(_xlfn.LET(_xlpm.desc,_xlfn.XLOOKUP(E325,'Export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25" s="39" t="str">
        <f>IFERROR(_xlfn.LET(_xlpm.desc,_xlfn.XLOOKUP(E325,'Export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25" s="45" t="str">
        <f>IFERROR(_xlfn.LET(_xlpm.desc,_xlfn.XLOOKUP(E325,'Export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25" s="38" t="str">
        <f>IFERROR(_xlfn.LET(         _xlpm.desc, _xlfn.XLOOKUP(E325,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25" s="39" t="str">
        <f>IFERROR(_xlfn.LET(_xlpm.desc,_xlfn.XLOOKUP(E325,'Export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25" s="42" t="str">
        <f>IFERROR(_xlfn.LET(_xlpm.desc,_xlfn.XLOOKUP(E325,'Export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25" s="50" t="str">
        <f>IFERROR(_xlfn.LET(_xlpm.desc,_xlfn.XLOOKUP(E325,'Export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25" t="str">
        <f ca="1">IF(E325="","",TODAY()-DATEVALUE(LEFT(_xlfn.XLOOKUP(E325,'Export file'!$I:$I,'Export file'!$F:$F,""),10)))</f>
        <v/>
      </c>
    </row>
    <row r="326" spans="2:24" ht="21.95" customHeight="1" x14ac:dyDescent="0.2">
      <c r="B326" s="60"/>
      <c r="C326" s="105"/>
      <c r="D326" s="38"/>
      <c r="E326" s="39"/>
      <c r="F326" s="39"/>
      <c r="G326" s="63"/>
      <c r="H326" s="39" t="str">
        <f t="shared" si="5"/>
        <v/>
      </c>
      <c r="I326" s="39"/>
      <c r="J326" s="77" t="b">
        <v>0</v>
      </c>
      <c r="K326" s="78" t="b">
        <v>0</v>
      </c>
      <c r="L326" s="73"/>
      <c r="M326" s="38" t="str">
        <f>TRIM(IFERROR(_xlfn.LET(_xlpm.desc,_xlfn.XLOOKUP(E326,'Export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26" s="39" t="str">
        <f>IFERROR(_xlfn.LET(_xlpm.desc,_xlfn.XLOOKUP(E326,'Export file'!I:I,'Export file'!H:H,""),_xlpm.startLabel,"Account Number ",_xlpm.startPos,SEARCH(_xlpm.startLabel,_xlpm.desc)+LEN(_xlpm.startLabel),MID(_xlpm.desc,_xlpm.startPos,8)),"-")</f>
        <v>-</v>
      </c>
      <c r="O326" s="39" t="str">
        <f>IFERROR(_xlfn.LET(_xlpm.desc,_xlfn.XLOOKUP(E326,'Export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26" s="70" t="str">
        <f>IFERROR(_xlfn.LET(_xlpm.desc,_xlfn.XLOOKUP(E326,'Export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26" s="40" t="str">
        <f>IFERROR(_xlfn.LET(_xlpm.desc,_xlfn.XLOOKUP(E326,'Export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26" s="39" t="str">
        <f>IFERROR(_xlfn.LET(_xlpm.desc,_xlfn.XLOOKUP(E326,'Export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26" s="45" t="str">
        <f>IFERROR(_xlfn.LET(_xlpm.desc,_xlfn.XLOOKUP(E326,'Export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26" s="38" t="str">
        <f>IFERROR(_xlfn.LET(         _xlpm.desc, _xlfn.XLOOKUP(E326,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26" s="39" t="str">
        <f>IFERROR(_xlfn.LET(_xlpm.desc,_xlfn.XLOOKUP(E326,'Export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26" s="42" t="str">
        <f>IFERROR(_xlfn.LET(_xlpm.desc,_xlfn.XLOOKUP(E326,'Export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26" s="50" t="str">
        <f>IFERROR(_xlfn.LET(_xlpm.desc,_xlfn.XLOOKUP(E326,'Export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26" t="str">
        <f ca="1">IF(E326="","",TODAY()-DATEVALUE(LEFT(_xlfn.XLOOKUP(E326,'Export file'!$I:$I,'Export file'!$F:$F,""),10)))</f>
        <v/>
      </c>
    </row>
    <row r="327" spans="2:24" ht="21.95" customHeight="1" x14ac:dyDescent="0.2">
      <c r="B327" s="60"/>
      <c r="C327" s="105"/>
      <c r="D327" s="38"/>
      <c r="E327" s="39"/>
      <c r="F327" s="39"/>
      <c r="G327" s="63"/>
      <c r="H327" s="39" t="str">
        <f t="shared" si="5"/>
        <v/>
      </c>
      <c r="I327" s="39"/>
      <c r="J327" s="77" t="b">
        <v>0</v>
      </c>
      <c r="K327" s="78" t="b">
        <v>0</v>
      </c>
      <c r="L327" s="73"/>
      <c r="M327" s="38" t="str">
        <f>TRIM(IFERROR(_xlfn.LET(_xlpm.desc,_xlfn.XLOOKUP(E327,'Export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27" s="39" t="str">
        <f>IFERROR(_xlfn.LET(_xlpm.desc,_xlfn.XLOOKUP(E327,'Export file'!I:I,'Export file'!H:H,""),_xlpm.startLabel,"Account Number ",_xlpm.startPos,SEARCH(_xlpm.startLabel,_xlpm.desc)+LEN(_xlpm.startLabel),MID(_xlpm.desc,_xlpm.startPos,8)),"-")</f>
        <v>-</v>
      </c>
      <c r="O327" s="39" t="str">
        <f>IFERROR(_xlfn.LET(_xlpm.desc,_xlfn.XLOOKUP(E327,'Export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27" s="70" t="str">
        <f>IFERROR(_xlfn.LET(_xlpm.desc,_xlfn.XLOOKUP(E327,'Export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27" s="40" t="str">
        <f>IFERROR(_xlfn.LET(_xlpm.desc,_xlfn.XLOOKUP(E327,'Export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27" s="39" t="str">
        <f>IFERROR(_xlfn.LET(_xlpm.desc,_xlfn.XLOOKUP(E327,'Export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27" s="45" t="str">
        <f>IFERROR(_xlfn.LET(_xlpm.desc,_xlfn.XLOOKUP(E327,'Export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27" s="38" t="str">
        <f>IFERROR(_xlfn.LET(         _xlpm.desc, _xlfn.XLOOKUP(E327,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27" s="39" t="str">
        <f>IFERROR(_xlfn.LET(_xlpm.desc,_xlfn.XLOOKUP(E327,'Export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27" s="42" t="str">
        <f>IFERROR(_xlfn.LET(_xlpm.desc,_xlfn.XLOOKUP(E327,'Export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27" s="50" t="str">
        <f>IFERROR(_xlfn.LET(_xlpm.desc,_xlfn.XLOOKUP(E327,'Export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27" t="str">
        <f ca="1">IF(E327="","",TODAY()-DATEVALUE(LEFT(_xlfn.XLOOKUP(E327,'Export file'!$I:$I,'Export file'!$F:$F,""),10)))</f>
        <v/>
      </c>
    </row>
    <row r="328" spans="2:24" ht="21.95" customHeight="1" x14ac:dyDescent="0.2">
      <c r="B328" s="60"/>
      <c r="C328" s="105"/>
      <c r="D328" s="38"/>
      <c r="E328" s="39"/>
      <c r="F328" s="39"/>
      <c r="G328" s="63"/>
      <c r="H328" s="39" t="str">
        <f t="shared" si="5"/>
        <v/>
      </c>
      <c r="I328" s="39"/>
      <c r="J328" s="77" t="b">
        <v>0</v>
      </c>
      <c r="K328" s="78" t="b">
        <v>0</v>
      </c>
      <c r="L328" s="73"/>
      <c r="M328" s="38" t="str">
        <f>TRIM(IFERROR(_xlfn.LET(_xlpm.desc,_xlfn.XLOOKUP(E328,'Export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28" s="39" t="str">
        <f>IFERROR(_xlfn.LET(_xlpm.desc,_xlfn.XLOOKUP(E328,'Export file'!I:I,'Export file'!H:H,""),_xlpm.startLabel,"Account Number ",_xlpm.startPos,SEARCH(_xlpm.startLabel,_xlpm.desc)+LEN(_xlpm.startLabel),MID(_xlpm.desc,_xlpm.startPos,8)),"-")</f>
        <v>-</v>
      </c>
      <c r="O328" s="39" t="str">
        <f>IFERROR(_xlfn.LET(_xlpm.desc,_xlfn.XLOOKUP(E328,'Export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28" s="70" t="str">
        <f>IFERROR(_xlfn.LET(_xlpm.desc,_xlfn.XLOOKUP(E328,'Export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28" s="40" t="str">
        <f>IFERROR(_xlfn.LET(_xlpm.desc,_xlfn.XLOOKUP(E328,'Export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28" s="39" t="str">
        <f>IFERROR(_xlfn.LET(_xlpm.desc,_xlfn.XLOOKUP(E328,'Export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28" s="45" t="str">
        <f>IFERROR(_xlfn.LET(_xlpm.desc,_xlfn.XLOOKUP(E328,'Export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28" s="38" t="str">
        <f>IFERROR(_xlfn.LET(         _xlpm.desc, _xlfn.XLOOKUP(E328,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28" s="39" t="str">
        <f>IFERROR(_xlfn.LET(_xlpm.desc,_xlfn.XLOOKUP(E328,'Export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28" s="42" t="str">
        <f>IFERROR(_xlfn.LET(_xlpm.desc,_xlfn.XLOOKUP(E328,'Export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28" s="50" t="str">
        <f>IFERROR(_xlfn.LET(_xlpm.desc,_xlfn.XLOOKUP(E328,'Export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28" t="str">
        <f ca="1">IF(E328="","",TODAY()-DATEVALUE(LEFT(_xlfn.XLOOKUP(E328,'Export file'!$I:$I,'Export file'!$F:$F,""),10)))</f>
        <v/>
      </c>
    </row>
    <row r="329" spans="2:24" ht="21.95" customHeight="1" x14ac:dyDescent="0.2">
      <c r="B329" s="60"/>
      <c r="C329" s="105"/>
      <c r="D329" s="38"/>
      <c r="E329" s="39"/>
      <c r="F329" s="39"/>
      <c r="G329" s="63"/>
      <c r="H329" s="39" t="str">
        <f t="shared" si="5"/>
        <v/>
      </c>
      <c r="I329" s="39"/>
      <c r="J329" s="77" t="b">
        <v>0</v>
      </c>
      <c r="K329" s="78" t="b">
        <v>0</v>
      </c>
      <c r="L329" s="73"/>
      <c r="M329" s="38" t="str">
        <f>TRIM(IFERROR(_xlfn.LET(_xlpm.desc,_xlfn.XLOOKUP(E329,'Export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29" s="39" t="str">
        <f>IFERROR(_xlfn.LET(_xlpm.desc,_xlfn.XLOOKUP(E329,'Export file'!I:I,'Export file'!H:H,""),_xlpm.startLabel,"Account Number ",_xlpm.startPos,SEARCH(_xlpm.startLabel,_xlpm.desc)+LEN(_xlpm.startLabel),MID(_xlpm.desc,_xlpm.startPos,8)),"-")</f>
        <v>-</v>
      </c>
      <c r="O329" s="39" t="str">
        <f>IFERROR(_xlfn.LET(_xlpm.desc,_xlfn.XLOOKUP(E329,'Export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29" s="70" t="str">
        <f>IFERROR(_xlfn.LET(_xlpm.desc,_xlfn.XLOOKUP(E329,'Export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29" s="40" t="str">
        <f>IFERROR(_xlfn.LET(_xlpm.desc,_xlfn.XLOOKUP(E329,'Export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29" s="39" t="str">
        <f>IFERROR(_xlfn.LET(_xlpm.desc,_xlfn.XLOOKUP(E329,'Export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29" s="45" t="str">
        <f>IFERROR(_xlfn.LET(_xlpm.desc,_xlfn.XLOOKUP(E329,'Export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29" s="38" t="str">
        <f>IFERROR(_xlfn.LET(         _xlpm.desc, _xlfn.XLOOKUP(E329,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29" s="39" t="str">
        <f>IFERROR(_xlfn.LET(_xlpm.desc,_xlfn.XLOOKUP(E329,'Export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29" s="42" t="str">
        <f>IFERROR(_xlfn.LET(_xlpm.desc,_xlfn.XLOOKUP(E329,'Export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29" s="50" t="str">
        <f>IFERROR(_xlfn.LET(_xlpm.desc,_xlfn.XLOOKUP(E329,'Export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29" t="str">
        <f ca="1">IF(E329="","",TODAY()-DATEVALUE(LEFT(_xlfn.XLOOKUP(E329,'Export file'!$I:$I,'Export file'!$F:$F,""),10)))</f>
        <v/>
      </c>
    </row>
    <row r="330" spans="2:24" ht="21.95" customHeight="1" x14ac:dyDescent="0.2">
      <c r="B330" s="60"/>
      <c r="C330" s="105"/>
      <c r="D330" s="38"/>
      <c r="E330" s="39"/>
      <c r="F330" s="39"/>
      <c r="G330" s="63"/>
      <c r="H330" s="39" t="str">
        <f t="shared" si="5"/>
        <v/>
      </c>
      <c r="I330" s="39"/>
      <c r="J330" s="77" t="b">
        <v>0</v>
      </c>
      <c r="K330" s="78" t="b">
        <v>0</v>
      </c>
      <c r="L330" s="73"/>
      <c r="M330" s="38" t="str">
        <f>TRIM(IFERROR(_xlfn.LET(_xlpm.desc,_xlfn.XLOOKUP(E330,'Export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30" s="39" t="str">
        <f>IFERROR(_xlfn.LET(_xlpm.desc,_xlfn.XLOOKUP(E330,'Export file'!I:I,'Export file'!H:H,""),_xlpm.startLabel,"Account Number ",_xlpm.startPos,SEARCH(_xlpm.startLabel,_xlpm.desc)+LEN(_xlpm.startLabel),MID(_xlpm.desc,_xlpm.startPos,8)),"-")</f>
        <v>-</v>
      </c>
      <c r="O330" s="39" t="str">
        <f>IFERROR(_xlfn.LET(_xlpm.desc,_xlfn.XLOOKUP(E330,'Export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30" s="70" t="str">
        <f>IFERROR(_xlfn.LET(_xlpm.desc,_xlfn.XLOOKUP(E330,'Export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30" s="40" t="str">
        <f>IFERROR(_xlfn.LET(_xlpm.desc,_xlfn.XLOOKUP(E330,'Export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30" s="39" t="str">
        <f>IFERROR(_xlfn.LET(_xlpm.desc,_xlfn.XLOOKUP(E330,'Export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30" s="45" t="str">
        <f>IFERROR(_xlfn.LET(_xlpm.desc,_xlfn.XLOOKUP(E330,'Export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30" s="38" t="str">
        <f>IFERROR(_xlfn.LET(         _xlpm.desc, _xlfn.XLOOKUP(E330,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30" s="39" t="str">
        <f>IFERROR(_xlfn.LET(_xlpm.desc,_xlfn.XLOOKUP(E330,'Export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30" s="42" t="str">
        <f>IFERROR(_xlfn.LET(_xlpm.desc,_xlfn.XLOOKUP(E330,'Export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30" s="50" t="str">
        <f>IFERROR(_xlfn.LET(_xlpm.desc,_xlfn.XLOOKUP(E330,'Export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30" t="str">
        <f ca="1">IF(E330="","",TODAY()-DATEVALUE(LEFT(_xlfn.XLOOKUP(E330,'Export file'!$I:$I,'Export file'!$F:$F,""),10)))</f>
        <v/>
      </c>
    </row>
    <row r="331" spans="2:24" ht="21.95" customHeight="1" x14ac:dyDescent="0.2">
      <c r="B331" s="60"/>
      <c r="C331" s="105"/>
      <c r="D331" s="38"/>
      <c r="E331" s="39"/>
      <c r="F331" s="39"/>
      <c r="G331" s="63"/>
      <c r="H331" s="39" t="str">
        <f t="shared" si="5"/>
        <v/>
      </c>
      <c r="I331" s="39"/>
      <c r="J331" s="77" t="b">
        <v>0</v>
      </c>
      <c r="K331" s="78" t="b">
        <v>0</v>
      </c>
      <c r="L331" s="73"/>
      <c r="M331" s="38" t="str">
        <f>TRIM(IFERROR(_xlfn.LET(_xlpm.desc,_xlfn.XLOOKUP(E331,'Export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31" s="39" t="str">
        <f>IFERROR(_xlfn.LET(_xlpm.desc,_xlfn.XLOOKUP(E331,'Export file'!I:I,'Export file'!H:H,""),_xlpm.startLabel,"Account Number ",_xlpm.startPos,SEARCH(_xlpm.startLabel,_xlpm.desc)+LEN(_xlpm.startLabel),MID(_xlpm.desc,_xlpm.startPos,8)),"-")</f>
        <v>-</v>
      </c>
      <c r="O331" s="39" t="str">
        <f>IFERROR(_xlfn.LET(_xlpm.desc,_xlfn.XLOOKUP(E331,'Export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31" s="70" t="str">
        <f>IFERROR(_xlfn.LET(_xlpm.desc,_xlfn.XLOOKUP(E331,'Export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31" s="40" t="str">
        <f>IFERROR(_xlfn.LET(_xlpm.desc,_xlfn.XLOOKUP(E331,'Export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31" s="39" t="str">
        <f>IFERROR(_xlfn.LET(_xlpm.desc,_xlfn.XLOOKUP(E331,'Export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31" s="45" t="str">
        <f>IFERROR(_xlfn.LET(_xlpm.desc,_xlfn.XLOOKUP(E331,'Export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31" s="38" t="str">
        <f>IFERROR(_xlfn.LET(         _xlpm.desc, _xlfn.XLOOKUP(E331,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31" s="39" t="str">
        <f>IFERROR(_xlfn.LET(_xlpm.desc,_xlfn.XLOOKUP(E331,'Export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31" s="42" t="str">
        <f>IFERROR(_xlfn.LET(_xlpm.desc,_xlfn.XLOOKUP(E331,'Export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31" s="50" t="str">
        <f>IFERROR(_xlfn.LET(_xlpm.desc,_xlfn.XLOOKUP(E331,'Export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31" t="str">
        <f ca="1">IF(E331="","",TODAY()-DATEVALUE(LEFT(_xlfn.XLOOKUP(E331,'Export file'!$I:$I,'Export file'!$F:$F,""),10)))</f>
        <v/>
      </c>
    </row>
    <row r="332" spans="2:24" ht="21.95" customHeight="1" x14ac:dyDescent="0.2">
      <c r="B332" s="60"/>
      <c r="C332" s="105"/>
      <c r="D332" s="38"/>
      <c r="E332" s="39"/>
      <c r="F332" s="39"/>
      <c r="G332" s="63"/>
      <c r="H332" s="39" t="str">
        <f t="shared" si="5"/>
        <v/>
      </c>
      <c r="I332" s="39"/>
      <c r="J332" s="77" t="b">
        <v>0</v>
      </c>
      <c r="K332" s="78" t="b">
        <v>0</v>
      </c>
      <c r="L332" s="73"/>
      <c r="M332" s="38" t="str">
        <f>TRIM(IFERROR(_xlfn.LET(_xlpm.desc,_xlfn.XLOOKUP(E332,'Export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32" s="39" t="str">
        <f>IFERROR(_xlfn.LET(_xlpm.desc,_xlfn.XLOOKUP(E332,'Export file'!I:I,'Export file'!H:H,""),_xlpm.startLabel,"Account Number ",_xlpm.startPos,SEARCH(_xlpm.startLabel,_xlpm.desc)+LEN(_xlpm.startLabel),MID(_xlpm.desc,_xlpm.startPos,8)),"-")</f>
        <v>-</v>
      </c>
      <c r="O332" s="39" t="str">
        <f>IFERROR(_xlfn.LET(_xlpm.desc,_xlfn.XLOOKUP(E332,'Export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32" s="70" t="str">
        <f>IFERROR(_xlfn.LET(_xlpm.desc,_xlfn.XLOOKUP(E332,'Export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32" s="40" t="str">
        <f>IFERROR(_xlfn.LET(_xlpm.desc,_xlfn.XLOOKUP(E332,'Export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32" s="39" t="str">
        <f>IFERROR(_xlfn.LET(_xlpm.desc,_xlfn.XLOOKUP(E332,'Export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32" s="45" t="str">
        <f>IFERROR(_xlfn.LET(_xlpm.desc,_xlfn.XLOOKUP(E332,'Export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32" s="38" t="str">
        <f>IFERROR(_xlfn.LET(         _xlpm.desc, _xlfn.XLOOKUP(E332,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32" s="39" t="str">
        <f>IFERROR(_xlfn.LET(_xlpm.desc,_xlfn.XLOOKUP(E332,'Export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32" s="42" t="str">
        <f>IFERROR(_xlfn.LET(_xlpm.desc,_xlfn.XLOOKUP(E332,'Export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32" s="50" t="str">
        <f>IFERROR(_xlfn.LET(_xlpm.desc,_xlfn.XLOOKUP(E332,'Export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32" t="str">
        <f ca="1">IF(E332="","",TODAY()-DATEVALUE(LEFT(_xlfn.XLOOKUP(E332,'Export file'!$I:$I,'Export file'!$F:$F,""),10)))</f>
        <v/>
      </c>
    </row>
    <row r="333" spans="2:24" ht="21.95" customHeight="1" x14ac:dyDescent="0.2">
      <c r="B333" s="60"/>
      <c r="C333" s="105"/>
      <c r="D333" s="38"/>
      <c r="E333" s="39"/>
      <c r="F333" s="39"/>
      <c r="G333" s="63"/>
      <c r="H333" s="39" t="str">
        <f t="shared" si="5"/>
        <v/>
      </c>
      <c r="I333" s="39"/>
      <c r="J333" s="77" t="b">
        <v>0</v>
      </c>
      <c r="K333" s="78" t="b">
        <v>0</v>
      </c>
      <c r="L333" s="73"/>
      <c r="M333" s="38" t="str">
        <f>TRIM(IFERROR(_xlfn.LET(_xlpm.desc,_xlfn.XLOOKUP(E333,'Export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33" s="39" t="str">
        <f>IFERROR(_xlfn.LET(_xlpm.desc,_xlfn.XLOOKUP(E333,'Export file'!I:I,'Export file'!H:H,""),_xlpm.startLabel,"Account Number ",_xlpm.startPos,SEARCH(_xlpm.startLabel,_xlpm.desc)+LEN(_xlpm.startLabel),MID(_xlpm.desc,_xlpm.startPos,8)),"-")</f>
        <v>-</v>
      </c>
      <c r="O333" s="39" t="str">
        <f>IFERROR(_xlfn.LET(_xlpm.desc,_xlfn.XLOOKUP(E333,'Export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33" s="70" t="str">
        <f>IFERROR(_xlfn.LET(_xlpm.desc,_xlfn.XLOOKUP(E333,'Export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33" s="40" t="str">
        <f>IFERROR(_xlfn.LET(_xlpm.desc,_xlfn.XLOOKUP(E333,'Export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33" s="39" t="str">
        <f>IFERROR(_xlfn.LET(_xlpm.desc,_xlfn.XLOOKUP(E333,'Export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33" s="45" t="str">
        <f>IFERROR(_xlfn.LET(_xlpm.desc,_xlfn.XLOOKUP(E333,'Export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33" s="38" t="str">
        <f>IFERROR(_xlfn.LET(         _xlpm.desc, _xlfn.XLOOKUP(E333,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33" s="39" t="str">
        <f>IFERROR(_xlfn.LET(_xlpm.desc,_xlfn.XLOOKUP(E333,'Export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33" s="42" t="str">
        <f>IFERROR(_xlfn.LET(_xlpm.desc,_xlfn.XLOOKUP(E333,'Export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33" s="50" t="str">
        <f>IFERROR(_xlfn.LET(_xlpm.desc,_xlfn.XLOOKUP(E333,'Export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33" t="str">
        <f ca="1">IF(E333="","",TODAY()-DATEVALUE(LEFT(_xlfn.XLOOKUP(E333,'Export file'!$I:$I,'Export file'!$F:$F,""),10)))</f>
        <v/>
      </c>
    </row>
    <row r="334" spans="2:24" ht="21.95" customHeight="1" x14ac:dyDescent="0.2">
      <c r="B334" s="60"/>
      <c r="C334" s="105"/>
      <c r="D334" s="38"/>
      <c r="E334" s="39"/>
      <c r="F334" s="39"/>
      <c r="G334" s="63"/>
      <c r="H334" s="39" t="str">
        <f t="shared" si="5"/>
        <v/>
      </c>
      <c r="I334" s="39"/>
      <c r="J334" s="77" t="b">
        <v>0</v>
      </c>
      <c r="K334" s="78" t="b">
        <v>0</v>
      </c>
      <c r="L334" s="73"/>
      <c r="M334" s="38" t="str">
        <f>TRIM(IFERROR(_xlfn.LET(_xlpm.desc,_xlfn.XLOOKUP(E334,'Export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34" s="39" t="str">
        <f>IFERROR(_xlfn.LET(_xlpm.desc,_xlfn.XLOOKUP(E334,'Export file'!I:I,'Export file'!H:H,""),_xlpm.startLabel,"Account Number ",_xlpm.startPos,SEARCH(_xlpm.startLabel,_xlpm.desc)+LEN(_xlpm.startLabel),MID(_xlpm.desc,_xlpm.startPos,8)),"-")</f>
        <v>-</v>
      </c>
      <c r="O334" s="39" t="str">
        <f>IFERROR(_xlfn.LET(_xlpm.desc,_xlfn.XLOOKUP(E334,'Export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34" s="70" t="str">
        <f>IFERROR(_xlfn.LET(_xlpm.desc,_xlfn.XLOOKUP(E334,'Export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34" s="40" t="str">
        <f>IFERROR(_xlfn.LET(_xlpm.desc,_xlfn.XLOOKUP(E334,'Export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34" s="39" t="str">
        <f>IFERROR(_xlfn.LET(_xlpm.desc,_xlfn.XLOOKUP(E334,'Export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34" s="45" t="str">
        <f>IFERROR(_xlfn.LET(_xlpm.desc,_xlfn.XLOOKUP(E334,'Export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34" s="38" t="str">
        <f>IFERROR(_xlfn.LET(         _xlpm.desc, _xlfn.XLOOKUP(E334,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34" s="39" t="str">
        <f>IFERROR(_xlfn.LET(_xlpm.desc,_xlfn.XLOOKUP(E334,'Export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34" s="42" t="str">
        <f>IFERROR(_xlfn.LET(_xlpm.desc,_xlfn.XLOOKUP(E334,'Export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34" s="50" t="str">
        <f>IFERROR(_xlfn.LET(_xlpm.desc,_xlfn.XLOOKUP(E334,'Export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34" t="str">
        <f ca="1">IF(E334="","",TODAY()-DATEVALUE(LEFT(_xlfn.XLOOKUP(E334,'Export file'!$I:$I,'Export file'!$F:$F,""),10)))</f>
        <v/>
      </c>
    </row>
    <row r="335" spans="2:24" ht="21.95" customHeight="1" x14ac:dyDescent="0.2">
      <c r="B335" s="60"/>
      <c r="C335" s="105"/>
      <c r="D335" s="38"/>
      <c r="E335" s="39"/>
      <c r="F335" s="39"/>
      <c r="G335" s="63"/>
      <c r="H335" s="39" t="str">
        <f t="shared" si="5"/>
        <v/>
      </c>
      <c r="I335" s="39"/>
      <c r="J335" s="77" t="b">
        <v>0</v>
      </c>
      <c r="K335" s="78" t="b">
        <v>0</v>
      </c>
      <c r="L335" s="73"/>
      <c r="M335" s="38" t="str">
        <f>TRIM(IFERROR(_xlfn.LET(_xlpm.desc,_xlfn.XLOOKUP(E335,'Export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35" s="39" t="str">
        <f>IFERROR(_xlfn.LET(_xlpm.desc,_xlfn.XLOOKUP(E335,'Export file'!I:I,'Export file'!H:H,""),_xlpm.startLabel,"Account Number ",_xlpm.startPos,SEARCH(_xlpm.startLabel,_xlpm.desc)+LEN(_xlpm.startLabel),MID(_xlpm.desc,_xlpm.startPos,8)),"-")</f>
        <v>-</v>
      </c>
      <c r="O335" s="39" t="str">
        <f>IFERROR(_xlfn.LET(_xlpm.desc,_xlfn.XLOOKUP(E335,'Export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35" s="70" t="str">
        <f>IFERROR(_xlfn.LET(_xlpm.desc,_xlfn.XLOOKUP(E335,'Export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35" s="40" t="str">
        <f>IFERROR(_xlfn.LET(_xlpm.desc,_xlfn.XLOOKUP(E335,'Export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35" s="39" t="str">
        <f>IFERROR(_xlfn.LET(_xlpm.desc,_xlfn.XLOOKUP(E335,'Export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35" s="45" t="str">
        <f>IFERROR(_xlfn.LET(_xlpm.desc,_xlfn.XLOOKUP(E335,'Export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35" s="38" t="str">
        <f>IFERROR(_xlfn.LET(         _xlpm.desc, _xlfn.XLOOKUP(E335,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35" s="39" t="str">
        <f>IFERROR(_xlfn.LET(_xlpm.desc,_xlfn.XLOOKUP(E335,'Export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35" s="42" t="str">
        <f>IFERROR(_xlfn.LET(_xlpm.desc,_xlfn.XLOOKUP(E335,'Export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35" s="50" t="str">
        <f>IFERROR(_xlfn.LET(_xlpm.desc,_xlfn.XLOOKUP(E335,'Export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35" t="str">
        <f ca="1">IF(E335="","",TODAY()-DATEVALUE(LEFT(_xlfn.XLOOKUP(E335,'Export file'!$I:$I,'Export file'!$F:$F,""),10)))</f>
        <v/>
      </c>
    </row>
    <row r="336" spans="2:24" ht="21.95" customHeight="1" x14ac:dyDescent="0.2">
      <c r="B336" s="60"/>
      <c r="C336" s="105"/>
      <c r="D336" s="38"/>
      <c r="E336" s="39"/>
      <c r="F336" s="39"/>
      <c r="G336" s="63"/>
      <c r="H336" s="39" t="str">
        <f t="shared" si="5"/>
        <v/>
      </c>
      <c r="I336" s="39"/>
      <c r="J336" s="77" t="b">
        <v>0</v>
      </c>
      <c r="K336" s="78" t="b">
        <v>0</v>
      </c>
      <c r="L336" s="73"/>
      <c r="M336" s="38" t="str">
        <f>TRIM(IFERROR(_xlfn.LET(_xlpm.desc,_xlfn.XLOOKUP(E336,'Export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36" s="39" t="str">
        <f>IFERROR(_xlfn.LET(_xlpm.desc,_xlfn.XLOOKUP(E336,'Export file'!I:I,'Export file'!H:H,""),_xlpm.startLabel,"Account Number ",_xlpm.startPos,SEARCH(_xlpm.startLabel,_xlpm.desc)+LEN(_xlpm.startLabel),MID(_xlpm.desc,_xlpm.startPos,8)),"-")</f>
        <v>-</v>
      </c>
      <c r="O336" s="39" t="str">
        <f>IFERROR(_xlfn.LET(_xlpm.desc,_xlfn.XLOOKUP(E336,'Export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36" s="70" t="str">
        <f>IFERROR(_xlfn.LET(_xlpm.desc,_xlfn.XLOOKUP(E336,'Export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36" s="40" t="str">
        <f>IFERROR(_xlfn.LET(_xlpm.desc,_xlfn.XLOOKUP(E336,'Export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36" s="39" t="str">
        <f>IFERROR(_xlfn.LET(_xlpm.desc,_xlfn.XLOOKUP(E336,'Export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36" s="45" t="str">
        <f>IFERROR(_xlfn.LET(_xlpm.desc,_xlfn.XLOOKUP(E336,'Export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36" s="38" t="str">
        <f>IFERROR(_xlfn.LET(         _xlpm.desc, _xlfn.XLOOKUP(E336,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36" s="39" t="str">
        <f>IFERROR(_xlfn.LET(_xlpm.desc,_xlfn.XLOOKUP(E336,'Export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36" s="42" t="str">
        <f>IFERROR(_xlfn.LET(_xlpm.desc,_xlfn.XLOOKUP(E336,'Export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36" s="50" t="str">
        <f>IFERROR(_xlfn.LET(_xlpm.desc,_xlfn.XLOOKUP(E336,'Export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36" t="str">
        <f ca="1">IF(E336="","",TODAY()-DATEVALUE(LEFT(_xlfn.XLOOKUP(E336,'Export file'!$I:$I,'Export file'!$F:$F,""),10)))</f>
        <v/>
      </c>
    </row>
    <row r="337" spans="2:24" ht="21.95" customHeight="1" x14ac:dyDescent="0.2">
      <c r="B337" s="60"/>
      <c r="C337" s="105"/>
      <c r="D337" s="38"/>
      <c r="E337" s="39"/>
      <c r="F337" s="39"/>
      <c r="G337" s="63"/>
      <c r="H337" s="39" t="str">
        <f t="shared" si="5"/>
        <v/>
      </c>
      <c r="I337" s="39"/>
      <c r="J337" s="77" t="b">
        <v>0</v>
      </c>
      <c r="K337" s="78" t="b">
        <v>0</v>
      </c>
      <c r="L337" s="73"/>
      <c r="M337" s="38" t="str">
        <f>TRIM(IFERROR(_xlfn.LET(_xlpm.desc,_xlfn.XLOOKUP(E337,'Export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37" s="39" t="str">
        <f>IFERROR(_xlfn.LET(_xlpm.desc,_xlfn.XLOOKUP(E337,'Export file'!I:I,'Export file'!H:H,""),_xlpm.startLabel,"Account Number ",_xlpm.startPos,SEARCH(_xlpm.startLabel,_xlpm.desc)+LEN(_xlpm.startLabel),MID(_xlpm.desc,_xlpm.startPos,8)),"-")</f>
        <v>-</v>
      </c>
      <c r="O337" s="39" t="str">
        <f>IFERROR(_xlfn.LET(_xlpm.desc,_xlfn.XLOOKUP(E337,'Export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37" s="70" t="str">
        <f>IFERROR(_xlfn.LET(_xlpm.desc,_xlfn.XLOOKUP(E337,'Export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37" s="40" t="str">
        <f>IFERROR(_xlfn.LET(_xlpm.desc,_xlfn.XLOOKUP(E337,'Export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37" s="39" t="str">
        <f>IFERROR(_xlfn.LET(_xlpm.desc,_xlfn.XLOOKUP(E337,'Export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37" s="45" t="str">
        <f>IFERROR(_xlfn.LET(_xlpm.desc,_xlfn.XLOOKUP(E337,'Export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37" s="38" t="str">
        <f>IFERROR(_xlfn.LET(         _xlpm.desc, _xlfn.XLOOKUP(E337,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37" s="39" t="str">
        <f>IFERROR(_xlfn.LET(_xlpm.desc,_xlfn.XLOOKUP(E337,'Export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37" s="42" t="str">
        <f>IFERROR(_xlfn.LET(_xlpm.desc,_xlfn.XLOOKUP(E337,'Export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37" s="50" t="str">
        <f>IFERROR(_xlfn.LET(_xlpm.desc,_xlfn.XLOOKUP(E337,'Export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37" t="str">
        <f ca="1">IF(E337="","",TODAY()-DATEVALUE(LEFT(_xlfn.XLOOKUP(E337,'Export file'!$I:$I,'Export file'!$F:$F,""),10)))</f>
        <v/>
      </c>
    </row>
    <row r="338" spans="2:24" ht="21.95" customHeight="1" x14ac:dyDescent="0.2">
      <c r="B338" s="60"/>
      <c r="C338" s="105"/>
      <c r="D338" s="38"/>
      <c r="E338" s="39"/>
      <c r="F338" s="39"/>
      <c r="G338" s="63"/>
      <c r="H338" s="39" t="str">
        <f t="shared" si="5"/>
        <v/>
      </c>
      <c r="I338" s="39"/>
      <c r="J338" s="77" t="b">
        <v>0</v>
      </c>
      <c r="K338" s="78" t="b">
        <v>0</v>
      </c>
      <c r="L338" s="73"/>
      <c r="M338" s="38" t="str">
        <f>TRIM(IFERROR(_xlfn.LET(_xlpm.desc,_xlfn.XLOOKUP(E338,'Export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38" s="39" t="str">
        <f>IFERROR(_xlfn.LET(_xlpm.desc,_xlfn.XLOOKUP(E338,'Export file'!I:I,'Export file'!H:H,""),_xlpm.startLabel,"Account Number ",_xlpm.startPos,SEARCH(_xlpm.startLabel,_xlpm.desc)+LEN(_xlpm.startLabel),MID(_xlpm.desc,_xlpm.startPos,8)),"-")</f>
        <v>-</v>
      </c>
      <c r="O338" s="39" t="str">
        <f>IFERROR(_xlfn.LET(_xlpm.desc,_xlfn.XLOOKUP(E338,'Export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38" s="70" t="str">
        <f>IFERROR(_xlfn.LET(_xlpm.desc,_xlfn.XLOOKUP(E338,'Export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38" s="40" t="str">
        <f>IFERROR(_xlfn.LET(_xlpm.desc,_xlfn.XLOOKUP(E338,'Export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38" s="39" t="str">
        <f>IFERROR(_xlfn.LET(_xlpm.desc,_xlfn.XLOOKUP(E338,'Export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38" s="45" t="str">
        <f>IFERROR(_xlfn.LET(_xlpm.desc,_xlfn.XLOOKUP(E338,'Export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38" s="38" t="str">
        <f>IFERROR(_xlfn.LET(         _xlpm.desc, _xlfn.XLOOKUP(E338,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38" s="39" t="str">
        <f>IFERROR(_xlfn.LET(_xlpm.desc,_xlfn.XLOOKUP(E338,'Export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38" s="42" t="str">
        <f>IFERROR(_xlfn.LET(_xlpm.desc,_xlfn.XLOOKUP(E338,'Export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38" s="50" t="str">
        <f>IFERROR(_xlfn.LET(_xlpm.desc,_xlfn.XLOOKUP(E338,'Export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38" t="str">
        <f ca="1">IF(E338="","",TODAY()-DATEVALUE(LEFT(_xlfn.XLOOKUP(E338,'Export file'!$I:$I,'Export file'!$F:$F,""),10)))</f>
        <v/>
      </c>
    </row>
    <row r="339" spans="2:24" ht="21.95" customHeight="1" x14ac:dyDescent="0.2">
      <c r="B339" s="60"/>
      <c r="C339" s="105"/>
      <c r="D339" s="38"/>
      <c r="E339" s="39"/>
      <c r="F339" s="39"/>
      <c r="G339" s="63"/>
      <c r="H339" s="39" t="str">
        <f t="shared" si="5"/>
        <v/>
      </c>
      <c r="I339" s="39"/>
      <c r="J339" s="77" t="b">
        <v>0</v>
      </c>
      <c r="K339" s="78" t="b">
        <v>0</v>
      </c>
      <c r="L339" s="73"/>
      <c r="M339" s="38" t="str">
        <f>TRIM(IFERROR(_xlfn.LET(_xlpm.desc,_xlfn.XLOOKUP(E339,'Export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39" s="39" t="str">
        <f>IFERROR(_xlfn.LET(_xlpm.desc,_xlfn.XLOOKUP(E339,'Export file'!I:I,'Export file'!H:H,""),_xlpm.startLabel,"Account Number ",_xlpm.startPos,SEARCH(_xlpm.startLabel,_xlpm.desc)+LEN(_xlpm.startLabel),MID(_xlpm.desc,_xlpm.startPos,8)),"-")</f>
        <v>-</v>
      </c>
      <c r="O339" s="39" t="str">
        <f>IFERROR(_xlfn.LET(_xlpm.desc,_xlfn.XLOOKUP(E339,'Export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39" s="70" t="str">
        <f>IFERROR(_xlfn.LET(_xlpm.desc,_xlfn.XLOOKUP(E339,'Export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39" s="40" t="str">
        <f>IFERROR(_xlfn.LET(_xlpm.desc,_xlfn.XLOOKUP(E339,'Export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39" s="39" t="str">
        <f>IFERROR(_xlfn.LET(_xlpm.desc,_xlfn.XLOOKUP(E339,'Export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39" s="45" t="str">
        <f>IFERROR(_xlfn.LET(_xlpm.desc,_xlfn.XLOOKUP(E339,'Export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39" s="38" t="str">
        <f>IFERROR(_xlfn.LET(         _xlpm.desc, _xlfn.XLOOKUP(E339,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39" s="39" t="str">
        <f>IFERROR(_xlfn.LET(_xlpm.desc,_xlfn.XLOOKUP(E339,'Export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39" s="42" t="str">
        <f>IFERROR(_xlfn.LET(_xlpm.desc,_xlfn.XLOOKUP(E339,'Export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39" s="50" t="str">
        <f>IFERROR(_xlfn.LET(_xlpm.desc,_xlfn.XLOOKUP(E339,'Export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39" t="str">
        <f ca="1">IF(E339="","",TODAY()-DATEVALUE(LEFT(_xlfn.XLOOKUP(E339,'Export file'!$I:$I,'Export file'!$F:$F,""),10)))</f>
        <v/>
      </c>
    </row>
    <row r="340" spans="2:24" ht="21.95" customHeight="1" x14ac:dyDescent="0.2">
      <c r="B340" s="60"/>
      <c r="C340" s="105"/>
      <c r="D340" s="38"/>
      <c r="E340" s="39"/>
      <c r="F340" s="39"/>
      <c r="G340" s="63"/>
      <c r="H340" s="39" t="str">
        <f t="shared" si="5"/>
        <v/>
      </c>
      <c r="I340" s="39"/>
      <c r="J340" s="77" t="b">
        <v>0</v>
      </c>
      <c r="K340" s="78" t="b">
        <v>0</v>
      </c>
      <c r="L340" s="73"/>
      <c r="M340" s="38" t="str">
        <f>TRIM(IFERROR(_xlfn.LET(_xlpm.desc,_xlfn.XLOOKUP(E340,'Export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40" s="39" t="str">
        <f>IFERROR(_xlfn.LET(_xlpm.desc,_xlfn.XLOOKUP(E340,'Export file'!I:I,'Export file'!H:H,""),_xlpm.startLabel,"Account Number ",_xlpm.startPos,SEARCH(_xlpm.startLabel,_xlpm.desc)+LEN(_xlpm.startLabel),MID(_xlpm.desc,_xlpm.startPos,8)),"-")</f>
        <v>-</v>
      </c>
      <c r="O340" s="39" t="str">
        <f>IFERROR(_xlfn.LET(_xlpm.desc,_xlfn.XLOOKUP(E340,'Export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40" s="70" t="str">
        <f>IFERROR(_xlfn.LET(_xlpm.desc,_xlfn.XLOOKUP(E340,'Export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40" s="40" t="str">
        <f>IFERROR(_xlfn.LET(_xlpm.desc,_xlfn.XLOOKUP(E340,'Export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40" s="39" t="str">
        <f>IFERROR(_xlfn.LET(_xlpm.desc,_xlfn.XLOOKUP(E340,'Export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40" s="45" t="str">
        <f>IFERROR(_xlfn.LET(_xlpm.desc,_xlfn.XLOOKUP(E340,'Export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40" s="38" t="str">
        <f>IFERROR(_xlfn.LET(         _xlpm.desc, _xlfn.XLOOKUP(E340,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40" s="39" t="str">
        <f>IFERROR(_xlfn.LET(_xlpm.desc,_xlfn.XLOOKUP(E340,'Export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40" s="42" t="str">
        <f>IFERROR(_xlfn.LET(_xlpm.desc,_xlfn.XLOOKUP(E340,'Export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40" s="50" t="str">
        <f>IFERROR(_xlfn.LET(_xlpm.desc,_xlfn.XLOOKUP(E340,'Export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40" t="str">
        <f ca="1">IF(E340="","",TODAY()-DATEVALUE(LEFT(_xlfn.XLOOKUP(E340,'Export file'!$I:$I,'Export file'!$F:$F,""),10)))</f>
        <v/>
      </c>
    </row>
    <row r="341" spans="2:24" ht="21.95" customHeight="1" x14ac:dyDescent="0.2">
      <c r="B341" s="60"/>
      <c r="C341" s="105"/>
      <c r="D341" s="38"/>
      <c r="E341" s="39"/>
      <c r="F341" s="39"/>
      <c r="G341" s="63"/>
      <c r="H341" s="39" t="str">
        <f t="shared" si="5"/>
        <v/>
      </c>
      <c r="I341" s="39"/>
      <c r="J341" s="77" t="b">
        <v>0</v>
      </c>
      <c r="K341" s="78" t="b">
        <v>0</v>
      </c>
      <c r="L341" s="73"/>
      <c r="M341" s="38" t="str">
        <f>TRIM(IFERROR(_xlfn.LET(_xlpm.desc,_xlfn.XLOOKUP(E341,'Export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41" s="39" t="str">
        <f>IFERROR(_xlfn.LET(_xlpm.desc,_xlfn.XLOOKUP(E341,'Export file'!I:I,'Export file'!H:H,""),_xlpm.startLabel,"Account Number ",_xlpm.startPos,SEARCH(_xlpm.startLabel,_xlpm.desc)+LEN(_xlpm.startLabel),MID(_xlpm.desc,_xlpm.startPos,8)),"-")</f>
        <v>-</v>
      </c>
      <c r="O341" s="39" t="str">
        <f>IFERROR(_xlfn.LET(_xlpm.desc,_xlfn.XLOOKUP(E341,'Export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41" s="70" t="str">
        <f>IFERROR(_xlfn.LET(_xlpm.desc,_xlfn.XLOOKUP(E341,'Export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41" s="40" t="str">
        <f>IFERROR(_xlfn.LET(_xlpm.desc,_xlfn.XLOOKUP(E341,'Export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41" s="39" t="str">
        <f>IFERROR(_xlfn.LET(_xlpm.desc,_xlfn.XLOOKUP(E341,'Export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41" s="45" t="str">
        <f>IFERROR(_xlfn.LET(_xlpm.desc,_xlfn.XLOOKUP(E341,'Export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41" s="38" t="str">
        <f>IFERROR(_xlfn.LET(         _xlpm.desc, _xlfn.XLOOKUP(E341,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41" s="39" t="str">
        <f>IFERROR(_xlfn.LET(_xlpm.desc,_xlfn.XLOOKUP(E341,'Export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41" s="42" t="str">
        <f>IFERROR(_xlfn.LET(_xlpm.desc,_xlfn.XLOOKUP(E341,'Export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41" s="50" t="str">
        <f>IFERROR(_xlfn.LET(_xlpm.desc,_xlfn.XLOOKUP(E341,'Export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41" t="str">
        <f ca="1">IF(E341="","",TODAY()-DATEVALUE(LEFT(_xlfn.XLOOKUP(E341,'Export file'!$I:$I,'Export file'!$F:$F,""),10)))</f>
        <v/>
      </c>
    </row>
    <row r="342" spans="2:24" ht="21.95" customHeight="1" x14ac:dyDescent="0.2">
      <c r="B342" s="60"/>
      <c r="C342" s="105"/>
      <c r="D342" s="38"/>
      <c r="E342" s="39"/>
      <c r="F342" s="39"/>
      <c r="G342" s="63"/>
      <c r="H342" s="39" t="str">
        <f t="shared" si="5"/>
        <v/>
      </c>
      <c r="I342" s="39"/>
      <c r="J342" s="77" t="b">
        <v>0</v>
      </c>
      <c r="K342" s="78" t="b">
        <v>0</v>
      </c>
      <c r="L342" s="73"/>
      <c r="M342" s="38" t="str">
        <f>TRIM(IFERROR(_xlfn.LET(_xlpm.desc,_xlfn.XLOOKUP(E342,'Export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42" s="39" t="str">
        <f>IFERROR(_xlfn.LET(_xlpm.desc,_xlfn.XLOOKUP(E342,'Export file'!I:I,'Export file'!H:H,""),_xlpm.startLabel,"Account Number ",_xlpm.startPos,SEARCH(_xlpm.startLabel,_xlpm.desc)+LEN(_xlpm.startLabel),MID(_xlpm.desc,_xlpm.startPos,8)),"-")</f>
        <v>-</v>
      </c>
      <c r="O342" s="39" t="str">
        <f>IFERROR(_xlfn.LET(_xlpm.desc,_xlfn.XLOOKUP(E342,'Export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42" s="70" t="str">
        <f>IFERROR(_xlfn.LET(_xlpm.desc,_xlfn.XLOOKUP(E342,'Export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42" s="40" t="str">
        <f>IFERROR(_xlfn.LET(_xlpm.desc,_xlfn.XLOOKUP(E342,'Export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42" s="39" t="str">
        <f>IFERROR(_xlfn.LET(_xlpm.desc,_xlfn.XLOOKUP(E342,'Export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42" s="45" t="str">
        <f>IFERROR(_xlfn.LET(_xlpm.desc,_xlfn.XLOOKUP(E342,'Export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42" s="38" t="str">
        <f>IFERROR(_xlfn.LET(         _xlpm.desc, _xlfn.XLOOKUP(E342,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42" s="39" t="str">
        <f>IFERROR(_xlfn.LET(_xlpm.desc,_xlfn.XLOOKUP(E342,'Export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42" s="42" t="str">
        <f>IFERROR(_xlfn.LET(_xlpm.desc,_xlfn.XLOOKUP(E342,'Export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42" s="50" t="str">
        <f>IFERROR(_xlfn.LET(_xlpm.desc,_xlfn.XLOOKUP(E342,'Export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42" t="str">
        <f ca="1">IF(E342="","",TODAY()-DATEVALUE(LEFT(_xlfn.XLOOKUP(E342,'Export file'!$I:$I,'Export file'!$F:$F,""),10)))</f>
        <v/>
      </c>
    </row>
    <row r="343" spans="2:24" ht="21.95" customHeight="1" x14ac:dyDescent="0.2">
      <c r="B343" s="60"/>
      <c r="C343" s="105"/>
      <c r="D343" s="38"/>
      <c r="E343" s="39"/>
      <c r="F343" s="39"/>
      <c r="G343" s="63"/>
      <c r="H343" s="39" t="str">
        <f t="shared" si="5"/>
        <v/>
      </c>
      <c r="I343" s="39"/>
      <c r="J343" s="77" t="b">
        <v>0</v>
      </c>
      <c r="K343" s="78" t="b">
        <v>0</v>
      </c>
      <c r="L343" s="73"/>
      <c r="M343" s="38" t="str">
        <f>TRIM(IFERROR(_xlfn.LET(_xlpm.desc,_xlfn.XLOOKUP(E343,'Export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43" s="39" t="str">
        <f>IFERROR(_xlfn.LET(_xlpm.desc,_xlfn.XLOOKUP(E343,'Export file'!I:I,'Export file'!H:H,""),_xlpm.startLabel,"Account Number ",_xlpm.startPos,SEARCH(_xlpm.startLabel,_xlpm.desc)+LEN(_xlpm.startLabel),MID(_xlpm.desc,_xlpm.startPos,8)),"-")</f>
        <v>-</v>
      </c>
      <c r="O343" s="39" t="str">
        <f>IFERROR(_xlfn.LET(_xlpm.desc,_xlfn.XLOOKUP(E343,'Export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43" s="70" t="str">
        <f>IFERROR(_xlfn.LET(_xlpm.desc,_xlfn.XLOOKUP(E343,'Export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43" s="40" t="str">
        <f>IFERROR(_xlfn.LET(_xlpm.desc,_xlfn.XLOOKUP(E343,'Export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43" s="39" t="str">
        <f>IFERROR(_xlfn.LET(_xlpm.desc,_xlfn.XLOOKUP(E343,'Export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43" s="45" t="str">
        <f>IFERROR(_xlfn.LET(_xlpm.desc,_xlfn.XLOOKUP(E343,'Export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43" s="38" t="str">
        <f>IFERROR(_xlfn.LET(         _xlpm.desc, _xlfn.XLOOKUP(E343,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43" s="39" t="str">
        <f>IFERROR(_xlfn.LET(_xlpm.desc,_xlfn.XLOOKUP(E343,'Export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43" s="42" t="str">
        <f>IFERROR(_xlfn.LET(_xlpm.desc,_xlfn.XLOOKUP(E343,'Export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43" s="50" t="str">
        <f>IFERROR(_xlfn.LET(_xlpm.desc,_xlfn.XLOOKUP(E343,'Export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43" t="str">
        <f ca="1">IF(E343="","",TODAY()-DATEVALUE(LEFT(_xlfn.XLOOKUP(E343,'Export file'!$I:$I,'Export file'!$F:$F,""),10)))</f>
        <v/>
      </c>
    </row>
    <row r="344" spans="2:24" ht="21.95" customHeight="1" x14ac:dyDescent="0.2">
      <c r="B344" s="60"/>
      <c r="C344" s="105"/>
      <c r="D344" s="38"/>
      <c r="E344" s="39"/>
      <c r="F344" s="39"/>
      <c r="G344" s="63"/>
      <c r="H344" s="39" t="str">
        <f t="shared" si="5"/>
        <v/>
      </c>
      <c r="I344" s="39"/>
      <c r="J344" s="77" t="b">
        <v>0</v>
      </c>
      <c r="K344" s="78" t="b">
        <v>0</v>
      </c>
      <c r="L344" s="73"/>
      <c r="M344" s="38" t="str">
        <f>TRIM(IFERROR(_xlfn.LET(_xlpm.desc,_xlfn.XLOOKUP(E344,'Export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44" s="39" t="str">
        <f>IFERROR(_xlfn.LET(_xlpm.desc,_xlfn.XLOOKUP(E344,'Export file'!I:I,'Export file'!H:H,""),_xlpm.startLabel,"Account Number ",_xlpm.startPos,SEARCH(_xlpm.startLabel,_xlpm.desc)+LEN(_xlpm.startLabel),MID(_xlpm.desc,_xlpm.startPos,8)),"-")</f>
        <v>-</v>
      </c>
      <c r="O344" s="39" t="str">
        <f>IFERROR(_xlfn.LET(_xlpm.desc,_xlfn.XLOOKUP(E344,'Export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44" s="70" t="str">
        <f>IFERROR(_xlfn.LET(_xlpm.desc,_xlfn.XLOOKUP(E344,'Export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44" s="40" t="str">
        <f>IFERROR(_xlfn.LET(_xlpm.desc,_xlfn.XLOOKUP(E344,'Export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44" s="39" t="str">
        <f>IFERROR(_xlfn.LET(_xlpm.desc,_xlfn.XLOOKUP(E344,'Export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44" s="45" t="str">
        <f>IFERROR(_xlfn.LET(_xlpm.desc,_xlfn.XLOOKUP(E344,'Export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44" s="38" t="str">
        <f>IFERROR(_xlfn.LET(         _xlpm.desc, _xlfn.XLOOKUP(E344,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44" s="39" t="str">
        <f>IFERROR(_xlfn.LET(_xlpm.desc,_xlfn.XLOOKUP(E344,'Export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44" s="42" t="str">
        <f>IFERROR(_xlfn.LET(_xlpm.desc,_xlfn.XLOOKUP(E344,'Export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44" s="50" t="str">
        <f>IFERROR(_xlfn.LET(_xlpm.desc,_xlfn.XLOOKUP(E344,'Export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44" t="str">
        <f ca="1">IF(E344="","",TODAY()-DATEVALUE(LEFT(_xlfn.XLOOKUP(E344,'Export file'!$I:$I,'Export file'!$F:$F,""),10)))</f>
        <v/>
      </c>
    </row>
    <row r="345" spans="2:24" ht="21.95" customHeight="1" x14ac:dyDescent="0.2">
      <c r="B345" s="60"/>
      <c r="C345" s="105"/>
      <c r="D345" s="38"/>
      <c r="E345" s="39"/>
      <c r="F345" s="39"/>
      <c r="G345" s="63"/>
      <c r="H345" s="39" t="str">
        <f t="shared" si="5"/>
        <v/>
      </c>
      <c r="I345" s="39"/>
      <c r="J345" s="77" t="b">
        <v>0</v>
      </c>
      <c r="K345" s="78" t="b">
        <v>0</v>
      </c>
      <c r="L345" s="73"/>
      <c r="M345" s="38" t="str">
        <f>TRIM(IFERROR(_xlfn.LET(_xlpm.desc,_xlfn.XLOOKUP(E345,'Export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45" s="39" t="str">
        <f>IFERROR(_xlfn.LET(_xlpm.desc,_xlfn.XLOOKUP(E345,'Export file'!I:I,'Export file'!H:H,""),_xlpm.startLabel,"Account Number ",_xlpm.startPos,SEARCH(_xlpm.startLabel,_xlpm.desc)+LEN(_xlpm.startLabel),MID(_xlpm.desc,_xlpm.startPos,8)),"-")</f>
        <v>-</v>
      </c>
      <c r="O345" s="39" t="str">
        <f>IFERROR(_xlfn.LET(_xlpm.desc,_xlfn.XLOOKUP(E345,'Export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45" s="70" t="str">
        <f>IFERROR(_xlfn.LET(_xlpm.desc,_xlfn.XLOOKUP(E345,'Export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45" s="40" t="str">
        <f>IFERROR(_xlfn.LET(_xlpm.desc,_xlfn.XLOOKUP(E345,'Export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45" s="39" t="str">
        <f>IFERROR(_xlfn.LET(_xlpm.desc,_xlfn.XLOOKUP(E345,'Export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45" s="45" t="str">
        <f>IFERROR(_xlfn.LET(_xlpm.desc,_xlfn.XLOOKUP(E345,'Export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45" s="38" t="str">
        <f>IFERROR(_xlfn.LET(         _xlpm.desc, _xlfn.XLOOKUP(E345,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45" s="39" t="str">
        <f>IFERROR(_xlfn.LET(_xlpm.desc,_xlfn.XLOOKUP(E345,'Export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45" s="42" t="str">
        <f>IFERROR(_xlfn.LET(_xlpm.desc,_xlfn.XLOOKUP(E345,'Export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45" s="50" t="str">
        <f>IFERROR(_xlfn.LET(_xlpm.desc,_xlfn.XLOOKUP(E345,'Export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45" t="str">
        <f ca="1">IF(E345="","",TODAY()-DATEVALUE(LEFT(_xlfn.XLOOKUP(E345,'Export file'!$I:$I,'Export file'!$F:$F,""),10)))</f>
        <v/>
      </c>
    </row>
    <row r="346" spans="2:24" ht="21.95" customHeight="1" x14ac:dyDescent="0.2">
      <c r="B346" s="60"/>
      <c r="C346" s="105"/>
      <c r="D346" s="38"/>
      <c r="E346" s="39"/>
      <c r="F346" s="39"/>
      <c r="G346" s="63"/>
      <c r="H346" s="39" t="str">
        <f t="shared" si="5"/>
        <v/>
      </c>
      <c r="I346" s="39"/>
      <c r="J346" s="77" t="b">
        <v>0</v>
      </c>
      <c r="K346" s="78" t="b">
        <v>0</v>
      </c>
      <c r="L346" s="73"/>
      <c r="M346" s="38" t="str">
        <f>TRIM(IFERROR(_xlfn.LET(_xlpm.desc,_xlfn.XLOOKUP(E346,'Export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46" s="39" t="str">
        <f>IFERROR(_xlfn.LET(_xlpm.desc,_xlfn.XLOOKUP(E346,'Export file'!I:I,'Export file'!H:H,""),_xlpm.startLabel,"Account Number ",_xlpm.startPos,SEARCH(_xlpm.startLabel,_xlpm.desc)+LEN(_xlpm.startLabel),MID(_xlpm.desc,_xlpm.startPos,8)),"-")</f>
        <v>-</v>
      </c>
      <c r="O346" s="39" t="str">
        <f>IFERROR(_xlfn.LET(_xlpm.desc,_xlfn.XLOOKUP(E346,'Export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46" s="70" t="str">
        <f>IFERROR(_xlfn.LET(_xlpm.desc,_xlfn.XLOOKUP(E346,'Export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46" s="40" t="str">
        <f>IFERROR(_xlfn.LET(_xlpm.desc,_xlfn.XLOOKUP(E346,'Export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46" s="39" t="str">
        <f>IFERROR(_xlfn.LET(_xlpm.desc,_xlfn.XLOOKUP(E346,'Export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46" s="45" t="str">
        <f>IFERROR(_xlfn.LET(_xlpm.desc,_xlfn.XLOOKUP(E346,'Export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46" s="38" t="str">
        <f>IFERROR(_xlfn.LET(         _xlpm.desc, _xlfn.XLOOKUP(E346,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46" s="39" t="str">
        <f>IFERROR(_xlfn.LET(_xlpm.desc,_xlfn.XLOOKUP(E346,'Export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46" s="42" t="str">
        <f>IFERROR(_xlfn.LET(_xlpm.desc,_xlfn.XLOOKUP(E346,'Export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46" s="50" t="str">
        <f>IFERROR(_xlfn.LET(_xlpm.desc,_xlfn.XLOOKUP(E346,'Export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46" t="str">
        <f ca="1">IF(E346="","",TODAY()-DATEVALUE(LEFT(_xlfn.XLOOKUP(E346,'Export file'!$I:$I,'Export file'!$F:$F,""),10)))</f>
        <v/>
      </c>
    </row>
    <row r="347" spans="2:24" ht="21.95" customHeight="1" x14ac:dyDescent="0.2">
      <c r="B347" s="60"/>
      <c r="C347" s="105"/>
      <c r="D347" s="38"/>
      <c r="E347" s="39"/>
      <c r="F347" s="39"/>
      <c r="G347" s="63"/>
      <c r="H347" s="39" t="str">
        <f t="shared" si="5"/>
        <v/>
      </c>
      <c r="I347" s="39"/>
      <c r="J347" s="77" t="b">
        <v>0</v>
      </c>
      <c r="K347" s="78" t="b">
        <v>0</v>
      </c>
      <c r="L347" s="73"/>
      <c r="M347" s="38" t="str">
        <f>TRIM(IFERROR(_xlfn.LET(_xlpm.desc,_xlfn.XLOOKUP(E347,'Export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47" s="39" t="str">
        <f>IFERROR(_xlfn.LET(_xlpm.desc,_xlfn.XLOOKUP(E347,'Export file'!I:I,'Export file'!H:H,""),_xlpm.startLabel,"Account Number ",_xlpm.startPos,SEARCH(_xlpm.startLabel,_xlpm.desc)+LEN(_xlpm.startLabel),MID(_xlpm.desc,_xlpm.startPos,8)),"-")</f>
        <v>-</v>
      </c>
      <c r="O347" s="39" t="str">
        <f>IFERROR(_xlfn.LET(_xlpm.desc,_xlfn.XLOOKUP(E347,'Export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47" s="70" t="str">
        <f>IFERROR(_xlfn.LET(_xlpm.desc,_xlfn.XLOOKUP(E347,'Export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47" s="40" t="str">
        <f>IFERROR(_xlfn.LET(_xlpm.desc,_xlfn.XLOOKUP(E347,'Export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47" s="39" t="str">
        <f>IFERROR(_xlfn.LET(_xlpm.desc,_xlfn.XLOOKUP(E347,'Export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47" s="45" t="str">
        <f>IFERROR(_xlfn.LET(_xlpm.desc,_xlfn.XLOOKUP(E347,'Export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47" s="38" t="str">
        <f>IFERROR(_xlfn.LET(         _xlpm.desc, _xlfn.XLOOKUP(E347,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47" s="39" t="str">
        <f>IFERROR(_xlfn.LET(_xlpm.desc,_xlfn.XLOOKUP(E347,'Export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47" s="42" t="str">
        <f>IFERROR(_xlfn.LET(_xlpm.desc,_xlfn.XLOOKUP(E347,'Export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47" s="50" t="str">
        <f>IFERROR(_xlfn.LET(_xlpm.desc,_xlfn.XLOOKUP(E347,'Export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47" t="str">
        <f ca="1">IF(E347="","",TODAY()-DATEVALUE(LEFT(_xlfn.XLOOKUP(E347,'Export file'!$I:$I,'Export file'!$F:$F,""),10)))</f>
        <v/>
      </c>
    </row>
    <row r="348" spans="2:24" ht="21.95" customHeight="1" x14ac:dyDescent="0.2">
      <c r="B348" s="60"/>
      <c r="C348" s="105"/>
      <c r="D348" s="38"/>
      <c r="E348" s="39"/>
      <c r="F348" s="39"/>
      <c r="G348" s="63"/>
      <c r="H348" s="39" t="str">
        <f t="shared" si="5"/>
        <v/>
      </c>
      <c r="I348" s="39"/>
      <c r="J348" s="77" t="b">
        <v>0</v>
      </c>
      <c r="K348" s="78" t="b">
        <v>0</v>
      </c>
      <c r="L348" s="73"/>
      <c r="M348" s="38" t="str">
        <f>TRIM(IFERROR(_xlfn.LET(_xlpm.desc,_xlfn.XLOOKUP(E348,'Export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48" s="39" t="str">
        <f>IFERROR(_xlfn.LET(_xlpm.desc,_xlfn.XLOOKUP(E348,'Export file'!I:I,'Export file'!H:H,""),_xlpm.startLabel,"Account Number ",_xlpm.startPos,SEARCH(_xlpm.startLabel,_xlpm.desc)+LEN(_xlpm.startLabel),MID(_xlpm.desc,_xlpm.startPos,8)),"-")</f>
        <v>-</v>
      </c>
      <c r="O348" s="39" t="str">
        <f>IFERROR(_xlfn.LET(_xlpm.desc,_xlfn.XLOOKUP(E348,'Export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48" s="70" t="str">
        <f>IFERROR(_xlfn.LET(_xlpm.desc,_xlfn.XLOOKUP(E348,'Export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48" s="40" t="str">
        <f>IFERROR(_xlfn.LET(_xlpm.desc,_xlfn.XLOOKUP(E348,'Export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48" s="39" t="str">
        <f>IFERROR(_xlfn.LET(_xlpm.desc,_xlfn.XLOOKUP(E348,'Export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48" s="45" t="str">
        <f>IFERROR(_xlfn.LET(_xlpm.desc,_xlfn.XLOOKUP(E348,'Export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48" s="38" t="str">
        <f>IFERROR(_xlfn.LET(         _xlpm.desc, _xlfn.XLOOKUP(E348,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48" s="39" t="str">
        <f>IFERROR(_xlfn.LET(_xlpm.desc,_xlfn.XLOOKUP(E348,'Export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48" s="42" t="str">
        <f>IFERROR(_xlfn.LET(_xlpm.desc,_xlfn.XLOOKUP(E348,'Export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48" s="50" t="str">
        <f>IFERROR(_xlfn.LET(_xlpm.desc,_xlfn.XLOOKUP(E348,'Export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48" t="str">
        <f ca="1">IF(E348="","",TODAY()-DATEVALUE(LEFT(_xlfn.XLOOKUP(E348,'Export file'!$I:$I,'Export file'!$F:$F,""),10)))</f>
        <v/>
      </c>
    </row>
    <row r="349" spans="2:24" ht="21.95" customHeight="1" x14ac:dyDescent="0.2">
      <c r="B349" s="60"/>
      <c r="C349" s="105"/>
      <c r="D349" s="38"/>
      <c r="E349" s="39"/>
      <c r="F349" s="39"/>
      <c r="G349" s="63"/>
      <c r="H349" s="39" t="str">
        <f t="shared" si="5"/>
        <v/>
      </c>
      <c r="I349" s="39"/>
      <c r="J349" s="77" t="b">
        <v>0</v>
      </c>
      <c r="K349" s="78" t="b">
        <v>0</v>
      </c>
      <c r="L349" s="73"/>
      <c r="M349" s="38" t="str">
        <f>TRIM(IFERROR(_xlfn.LET(_xlpm.desc,_xlfn.XLOOKUP(E349,'Export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49" s="39" t="str">
        <f>IFERROR(_xlfn.LET(_xlpm.desc,_xlfn.XLOOKUP(E349,'Export file'!I:I,'Export file'!H:H,""),_xlpm.startLabel,"Account Number ",_xlpm.startPos,SEARCH(_xlpm.startLabel,_xlpm.desc)+LEN(_xlpm.startLabel),MID(_xlpm.desc,_xlpm.startPos,8)),"-")</f>
        <v>-</v>
      </c>
      <c r="O349" s="39" t="str">
        <f>IFERROR(_xlfn.LET(_xlpm.desc,_xlfn.XLOOKUP(E349,'Export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49" s="70" t="str">
        <f>IFERROR(_xlfn.LET(_xlpm.desc,_xlfn.XLOOKUP(E349,'Export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49" s="40" t="str">
        <f>IFERROR(_xlfn.LET(_xlpm.desc,_xlfn.XLOOKUP(E349,'Export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49" s="39" t="str">
        <f>IFERROR(_xlfn.LET(_xlpm.desc,_xlfn.XLOOKUP(E349,'Export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49" s="45" t="str">
        <f>IFERROR(_xlfn.LET(_xlpm.desc,_xlfn.XLOOKUP(E349,'Export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49" s="38" t="str">
        <f>IFERROR(_xlfn.LET(         _xlpm.desc, _xlfn.XLOOKUP(E349,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49" s="39" t="str">
        <f>IFERROR(_xlfn.LET(_xlpm.desc,_xlfn.XLOOKUP(E349,'Export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49" s="42" t="str">
        <f>IFERROR(_xlfn.LET(_xlpm.desc,_xlfn.XLOOKUP(E349,'Export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49" s="50" t="str">
        <f>IFERROR(_xlfn.LET(_xlpm.desc,_xlfn.XLOOKUP(E349,'Export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49" t="str">
        <f ca="1">IF(E349="","",TODAY()-DATEVALUE(LEFT(_xlfn.XLOOKUP(E349,'Export file'!$I:$I,'Export file'!$F:$F,""),10)))</f>
        <v/>
      </c>
    </row>
    <row r="350" spans="2:24" ht="21.95" customHeight="1" x14ac:dyDescent="0.2">
      <c r="B350" s="60"/>
      <c r="C350" s="105"/>
      <c r="D350" s="38"/>
      <c r="E350" s="39"/>
      <c r="F350" s="39"/>
      <c r="G350" s="63"/>
      <c r="H350" s="39" t="str">
        <f t="shared" si="5"/>
        <v/>
      </c>
      <c r="I350" s="39"/>
      <c r="J350" s="77" t="b">
        <v>0</v>
      </c>
      <c r="K350" s="78" t="b">
        <v>0</v>
      </c>
      <c r="L350" s="73"/>
      <c r="M350" s="38" t="str">
        <f>TRIM(IFERROR(_xlfn.LET(_xlpm.desc,_xlfn.XLOOKUP(E350,'Export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50" s="39" t="str">
        <f>IFERROR(_xlfn.LET(_xlpm.desc,_xlfn.XLOOKUP(E350,'Export file'!I:I,'Export file'!H:H,""),_xlpm.startLabel,"Account Number ",_xlpm.startPos,SEARCH(_xlpm.startLabel,_xlpm.desc)+LEN(_xlpm.startLabel),MID(_xlpm.desc,_xlpm.startPos,8)),"-")</f>
        <v>-</v>
      </c>
      <c r="O350" s="39" t="str">
        <f>IFERROR(_xlfn.LET(_xlpm.desc,_xlfn.XLOOKUP(E350,'Export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50" s="70" t="str">
        <f>IFERROR(_xlfn.LET(_xlpm.desc,_xlfn.XLOOKUP(E350,'Export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50" s="40" t="str">
        <f>IFERROR(_xlfn.LET(_xlpm.desc,_xlfn.XLOOKUP(E350,'Export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50" s="39" t="str">
        <f>IFERROR(_xlfn.LET(_xlpm.desc,_xlfn.XLOOKUP(E350,'Export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50" s="45" t="str">
        <f>IFERROR(_xlfn.LET(_xlpm.desc,_xlfn.XLOOKUP(E350,'Export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50" s="38" t="str">
        <f>IFERROR(_xlfn.LET(         _xlpm.desc, _xlfn.XLOOKUP(E350,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50" s="39" t="str">
        <f>IFERROR(_xlfn.LET(_xlpm.desc,_xlfn.XLOOKUP(E350,'Export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50" s="42" t="str">
        <f>IFERROR(_xlfn.LET(_xlpm.desc,_xlfn.XLOOKUP(E350,'Export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50" s="50" t="str">
        <f>IFERROR(_xlfn.LET(_xlpm.desc,_xlfn.XLOOKUP(E350,'Export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50" t="str">
        <f ca="1">IF(E350="","",TODAY()-DATEVALUE(LEFT(_xlfn.XLOOKUP(E350,'Export file'!$I:$I,'Export file'!$F:$F,""),10)))</f>
        <v/>
      </c>
    </row>
    <row r="351" spans="2:24" ht="21.95" customHeight="1" x14ac:dyDescent="0.2">
      <c r="B351" s="60"/>
      <c r="C351" s="105"/>
      <c r="D351" s="38"/>
      <c r="E351" s="39"/>
      <c r="F351" s="39"/>
      <c r="G351" s="63"/>
      <c r="H351" s="39" t="str">
        <f t="shared" si="5"/>
        <v/>
      </c>
      <c r="I351" s="39"/>
      <c r="J351" s="77" t="b">
        <v>0</v>
      </c>
      <c r="K351" s="78" t="b">
        <v>0</v>
      </c>
      <c r="L351" s="73"/>
      <c r="M351" s="38" t="str">
        <f>TRIM(IFERROR(_xlfn.LET(_xlpm.desc,_xlfn.XLOOKUP(E351,'Export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51" s="39" t="str">
        <f>IFERROR(_xlfn.LET(_xlpm.desc,_xlfn.XLOOKUP(E351,'Export file'!I:I,'Export file'!H:H,""),_xlpm.startLabel,"Account Number ",_xlpm.startPos,SEARCH(_xlpm.startLabel,_xlpm.desc)+LEN(_xlpm.startLabel),MID(_xlpm.desc,_xlpm.startPos,8)),"-")</f>
        <v>-</v>
      </c>
      <c r="O351" s="39" t="str">
        <f>IFERROR(_xlfn.LET(_xlpm.desc,_xlfn.XLOOKUP(E351,'Export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51" s="70" t="str">
        <f>IFERROR(_xlfn.LET(_xlpm.desc,_xlfn.XLOOKUP(E351,'Export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51" s="40" t="str">
        <f>IFERROR(_xlfn.LET(_xlpm.desc,_xlfn.XLOOKUP(E351,'Export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51" s="39" t="str">
        <f>IFERROR(_xlfn.LET(_xlpm.desc,_xlfn.XLOOKUP(E351,'Export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51" s="45" t="str">
        <f>IFERROR(_xlfn.LET(_xlpm.desc,_xlfn.XLOOKUP(E351,'Export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51" s="38" t="str">
        <f>IFERROR(_xlfn.LET(         _xlpm.desc, _xlfn.XLOOKUP(E351,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51" s="39" t="str">
        <f>IFERROR(_xlfn.LET(_xlpm.desc,_xlfn.XLOOKUP(E351,'Export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51" s="42" t="str">
        <f>IFERROR(_xlfn.LET(_xlpm.desc,_xlfn.XLOOKUP(E351,'Export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51" s="50" t="str">
        <f>IFERROR(_xlfn.LET(_xlpm.desc,_xlfn.XLOOKUP(E351,'Export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51" t="str">
        <f ca="1">IF(E351="","",TODAY()-DATEVALUE(LEFT(_xlfn.XLOOKUP(E351,'Export file'!$I:$I,'Export file'!$F:$F,""),10)))</f>
        <v/>
      </c>
    </row>
    <row r="352" spans="2:24" ht="21.95" customHeight="1" x14ac:dyDescent="0.2">
      <c r="B352" s="60"/>
      <c r="C352" s="105"/>
      <c r="D352" s="38"/>
      <c r="E352" s="39"/>
      <c r="F352" s="39"/>
      <c r="G352" s="63"/>
      <c r="H352" s="39" t="str">
        <f t="shared" si="5"/>
        <v/>
      </c>
      <c r="I352" s="39"/>
      <c r="J352" s="77" t="b">
        <v>0</v>
      </c>
      <c r="K352" s="78" t="b">
        <v>0</v>
      </c>
      <c r="L352" s="73"/>
      <c r="M352" s="38" t="str">
        <f>TRIM(IFERROR(_xlfn.LET(_xlpm.desc,_xlfn.XLOOKUP(E352,'Export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52" s="39" t="str">
        <f>IFERROR(_xlfn.LET(_xlpm.desc,_xlfn.XLOOKUP(E352,'Export file'!I:I,'Export file'!H:H,""),_xlpm.startLabel,"Account Number ",_xlpm.startPos,SEARCH(_xlpm.startLabel,_xlpm.desc)+LEN(_xlpm.startLabel),MID(_xlpm.desc,_xlpm.startPos,8)),"-")</f>
        <v>-</v>
      </c>
      <c r="O352" s="39" t="str">
        <f>IFERROR(_xlfn.LET(_xlpm.desc,_xlfn.XLOOKUP(E352,'Export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52" s="70" t="str">
        <f>IFERROR(_xlfn.LET(_xlpm.desc,_xlfn.XLOOKUP(E352,'Export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52" s="40" t="str">
        <f>IFERROR(_xlfn.LET(_xlpm.desc,_xlfn.XLOOKUP(E352,'Export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52" s="39" t="str">
        <f>IFERROR(_xlfn.LET(_xlpm.desc,_xlfn.XLOOKUP(E352,'Export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52" s="45" t="str">
        <f>IFERROR(_xlfn.LET(_xlpm.desc,_xlfn.XLOOKUP(E352,'Export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52" s="38" t="str">
        <f>IFERROR(_xlfn.LET(         _xlpm.desc, _xlfn.XLOOKUP(E352,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52" s="39" t="str">
        <f>IFERROR(_xlfn.LET(_xlpm.desc,_xlfn.XLOOKUP(E352,'Export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52" s="42" t="str">
        <f>IFERROR(_xlfn.LET(_xlpm.desc,_xlfn.XLOOKUP(E352,'Export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52" s="50" t="str">
        <f>IFERROR(_xlfn.LET(_xlpm.desc,_xlfn.XLOOKUP(E352,'Export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52" t="str">
        <f ca="1">IF(E352="","",TODAY()-DATEVALUE(LEFT(_xlfn.XLOOKUP(E352,'Export file'!$I:$I,'Export file'!$F:$F,""),10)))</f>
        <v/>
      </c>
    </row>
    <row r="353" spans="2:24" ht="21.95" customHeight="1" x14ac:dyDescent="0.2">
      <c r="B353" s="60"/>
      <c r="C353" s="105"/>
      <c r="D353" s="38"/>
      <c r="E353" s="39"/>
      <c r="F353" s="39"/>
      <c r="G353" s="63"/>
      <c r="H353" s="39" t="str">
        <f t="shared" si="5"/>
        <v/>
      </c>
      <c r="I353" s="39"/>
      <c r="J353" s="77" t="b">
        <v>0</v>
      </c>
      <c r="K353" s="78" t="b">
        <v>0</v>
      </c>
      <c r="L353" s="73"/>
      <c r="M353" s="38" t="str">
        <f>TRIM(IFERROR(_xlfn.LET(_xlpm.desc,_xlfn.XLOOKUP(E353,'Export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53" s="39" t="str">
        <f>IFERROR(_xlfn.LET(_xlpm.desc,_xlfn.XLOOKUP(E353,'Export file'!I:I,'Export file'!H:H,""),_xlpm.startLabel,"Account Number ",_xlpm.startPos,SEARCH(_xlpm.startLabel,_xlpm.desc)+LEN(_xlpm.startLabel),MID(_xlpm.desc,_xlpm.startPos,8)),"-")</f>
        <v>-</v>
      </c>
      <c r="O353" s="39" t="str">
        <f>IFERROR(_xlfn.LET(_xlpm.desc,_xlfn.XLOOKUP(E353,'Export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53" s="70" t="str">
        <f>IFERROR(_xlfn.LET(_xlpm.desc,_xlfn.XLOOKUP(E353,'Export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53" s="40" t="str">
        <f>IFERROR(_xlfn.LET(_xlpm.desc,_xlfn.XLOOKUP(E353,'Export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53" s="39" t="str">
        <f>IFERROR(_xlfn.LET(_xlpm.desc,_xlfn.XLOOKUP(E353,'Export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53" s="45" t="str">
        <f>IFERROR(_xlfn.LET(_xlpm.desc,_xlfn.XLOOKUP(E353,'Export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53" s="38" t="str">
        <f>IFERROR(_xlfn.LET(         _xlpm.desc, _xlfn.XLOOKUP(E353,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53" s="39" t="str">
        <f>IFERROR(_xlfn.LET(_xlpm.desc,_xlfn.XLOOKUP(E353,'Export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53" s="42" t="str">
        <f>IFERROR(_xlfn.LET(_xlpm.desc,_xlfn.XLOOKUP(E353,'Export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53" s="50" t="str">
        <f>IFERROR(_xlfn.LET(_xlpm.desc,_xlfn.XLOOKUP(E353,'Export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53" t="str">
        <f ca="1">IF(E353="","",TODAY()-DATEVALUE(LEFT(_xlfn.XLOOKUP(E353,'Export file'!$I:$I,'Export file'!$F:$F,""),10)))</f>
        <v/>
      </c>
    </row>
    <row r="354" spans="2:24" ht="21.95" customHeight="1" x14ac:dyDescent="0.2">
      <c r="B354" s="60"/>
      <c r="C354" s="105"/>
      <c r="D354" s="38"/>
      <c r="E354" s="39"/>
      <c r="F354" s="39"/>
      <c r="G354" s="63"/>
      <c r="H354" s="39" t="str">
        <f t="shared" si="5"/>
        <v/>
      </c>
      <c r="I354" s="39"/>
      <c r="J354" s="77" t="b">
        <v>0</v>
      </c>
      <c r="K354" s="78" t="b">
        <v>0</v>
      </c>
      <c r="L354" s="73"/>
      <c r="M354" s="38" t="str">
        <f>TRIM(IFERROR(_xlfn.LET(_xlpm.desc,_xlfn.XLOOKUP(E354,'Export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54" s="39" t="str">
        <f>IFERROR(_xlfn.LET(_xlpm.desc,_xlfn.XLOOKUP(E354,'Export file'!I:I,'Export file'!H:H,""),_xlpm.startLabel,"Account Number ",_xlpm.startPos,SEARCH(_xlpm.startLabel,_xlpm.desc)+LEN(_xlpm.startLabel),MID(_xlpm.desc,_xlpm.startPos,8)),"-")</f>
        <v>-</v>
      </c>
      <c r="O354" s="39" t="str">
        <f>IFERROR(_xlfn.LET(_xlpm.desc,_xlfn.XLOOKUP(E354,'Export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54" s="70" t="str">
        <f>IFERROR(_xlfn.LET(_xlpm.desc,_xlfn.XLOOKUP(E354,'Export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54" s="40" t="str">
        <f>IFERROR(_xlfn.LET(_xlpm.desc,_xlfn.XLOOKUP(E354,'Export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54" s="39" t="str">
        <f>IFERROR(_xlfn.LET(_xlpm.desc,_xlfn.XLOOKUP(E354,'Export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54" s="45" t="str">
        <f>IFERROR(_xlfn.LET(_xlpm.desc,_xlfn.XLOOKUP(E354,'Export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54" s="38" t="str">
        <f>IFERROR(_xlfn.LET(         _xlpm.desc, _xlfn.XLOOKUP(E354,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54" s="39" t="str">
        <f>IFERROR(_xlfn.LET(_xlpm.desc,_xlfn.XLOOKUP(E354,'Export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54" s="42" t="str">
        <f>IFERROR(_xlfn.LET(_xlpm.desc,_xlfn.XLOOKUP(E354,'Export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54" s="50" t="str">
        <f>IFERROR(_xlfn.LET(_xlpm.desc,_xlfn.XLOOKUP(E354,'Export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54" t="str">
        <f ca="1">IF(E354="","",TODAY()-DATEVALUE(LEFT(_xlfn.XLOOKUP(E354,'Export file'!$I:$I,'Export file'!$F:$F,""),10)))</f>
        <v/>
      </c>
    </row>
    <row r="355" spans="2:24" ht="21.95" customHeight="1" x14ac:dyDescent="0.2">
      <c r="B355" s="60"/>
      <c r="C355" s="105"/>
      <c r="D355" s="38"/>
      <c r="E355" s="39"/>
      <c r="F355" s="39"/>
      <c r="G355" s="63"/>
      <c r="H355" s="39" t="str">
        <f t="shared" si="5"/>
        <v/>
      </c>
      <c r="I355" s="39"/>
      <c r="J355" s="77" t="b">
        <v>0</v>
      </c>
      <c r="K355" s="78" t="b">
        <v>0</v>
      </c>
      <c r="L355" s="73"/>
      <c r="M355" s="38" t="str">
        <f>TRIM(IFERROR(_xlfn.LET(_xlpm.desc,_xlfn.XLOOKUP(E355,'Export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55" s="39" t="str">
        <f>IFERROR(_xlfn.LET(_xlpm.desc,_xlfn.XLOOKUP(E355,'Export file'!I:I,'Export file'!H:H,""),_xlpm.startLabel,"Account Number ",_xlpm.startPos,SEARCH(_xlpm.startLabel,_xlpm.desc)+LEN(_xlpm.startLabel),MID(_xlpm.desc,_xlpm.startPos,8)),"-")</f>
        <v>-</v>
      </c>
      <c r="O355" s="39" t="str">
        <f>IFERROR(_xlfn.LET(_xlpm.desc,_xlfn.XLOOKUP(E355,'Export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55" s="70" t="str">
        <f>IFERROR(_xlfn.LET(_xlpm.desc,_xlfn.XLOOKUP(E355,'Export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55" s="40" t="str">
        <f>IFERROR(_xlfn.LET(_xlpm.desc,_xlfn.XLOOKUP(E355,'Export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55" s="39" t="str">
        <f>IFERROR(_xlfn.LET(_xlpm.desc,_xlfn.XLOOKUP(E355,'Export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55" s="45" t="str">
        <f>IFERROR(_xlfn.LET(_xlpm.desc,_xlfn.XLOOKUP(E355,'Export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55" s="38" t="str">
        <f>IFERROR(_xlfn.LET(         _xlpm.desc, _xlfn.XLOOKUP(E355,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55" s="39" t="str">
        <f>IFERROR(_xlfn.LET(_xlpm.desc,_xlfn.XLOOKUP(E355,'Export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55" s="42" t="str">
        <f>IFERROR(_xlfn.LET(_xlpm.desc,_xlfn.XLOOKUP(E355,'Export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55" s="50" t="str">
        <f>IFERROR(_xlfn.LET(_xlpm.desc,_xlfn.XLOOKUP(E355,'Export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55" t="str">
        <f ca="1">IF(E355="","",TODAY()-DATEVALUE(LEFT(_xlfn.XLOOKUP(E355,'Export file'!$I:$I,'Export file'!$F:$F,""),10)))</f>
        <v/>
      </c>
    </row>
    <row r="356" spans="2:24" ht="21.95" customHeight="1" x14ac:dyDescent="0.2">
      <c r="B356" s="60"/>
      <c r="C356" s="105"/>
      <c r="D356" s="38"/>
      <c r="E356" s="39"/>
      <c r="F356" s="39"/>
      <c r="G356" s="63"/>
      <c r="H356" s="39" t="str">
        <f t="shared" si="5"/>
        <v/>
      </c>
      <c r="I356" s="39"/>
      <c r="J356" s="77" t="b">
        <v>0</v>
      </c>
      <c r="K356" s="78" t="b">
        <v>0</v>
      </c>
      <c r="L356" s="73"/>
      <c r="M356" s="38" t="str">
        <f>TRIM(IFERROR(_xlfn.LET(_xlpm.desc,_xlfn.XLOOKUP(E356,'Export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56" s="39" t="str">
        <f>IFERROR(_xlfn.LET(_xlpm.desc,_xlfn.XLOOKUP(E356,'Export file'!I:I,'Export file'!H:H,""),_xlpm.startLabel,"Account Number ",_xlpm.startPos,SEARCH(_xlpm.startLabel,_xlpm.desc)+LEN(_xlpm.startLabel),MID(_xlpm.desc,_xlpm.startPos,8)),"-")</f>
        <v>-</v>
      </c>
      <c r="O356" s="39" t="str">
        <f>IFERROR(_xlfn.LET(_xlpm.desc,_xlfn.XLOOKUP(E356,'Export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56" s="70" t="str">
        <f>IFERROR(_xlfn.LET(_xlpm.desc,_xlfn.XLOOKUP(E356,'Export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56" s="40" t="str">
        <f>IFERROR(_xlfn.LET(_xlpm.desc,_xlfn.XLOOKUP(E356,'Export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56" s="39" t="str">
        <f>IFERROR(_xlfn.LET(_xlpm.desc,_xlfn.XLOOKUP(E356,'Export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56" s="45" t="str">
        <f>IFERROR(_xlfn.LET(_xlpm.desc,_xlfn.XLOOKUP(E356,'Export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56" s="38" t="str">
        <f>IFERROR(_xlfn.LET(         _xlpm.desc, _xlfn.XLOOKUP(E356,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56" s="39" t="str">
        <f>IFERROR(_xlfn.LET(_xlpm.desc,_xlfn.XLOOKUP(E356,'Export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56" s="42" t="str">
        <f>IFERROR(_xlfn.LET(_xlpm.desc,_xlfn.XLOOKUP(E356,'Export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56" s="50" t="str">
        <f>IFERROR(_xlfn.LET(_xlpm.desc,_xlfn.XLOOKUP(E356,'Export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56" t="str">
        <f ca="1">IF(E356="","",TODAY()-DATEVALUE(LEFT(_xlfn.XLOOKUP(E356,'Export file'!$I:$I,'Export file'!$F:$F,""),10)))</f>
        <v/>
      </c>
    </row>
    <row r="357" spans="2:24" ht="21.95" customHeight="1" x14ac:dyDescent="0.2">
      <c r="B357" s="60"/>
      <c r="C357" s="105"/>
      <c r="D357" s="38"/>
      <c r="E357" s="39"/>
      <c r="F357" s="39"/>
      <c r="G357" s="63"/>
      <c r="H357" s="39" t="str">
        <f t="shared" si="5"/>
        <v/>
      </c>
      <c r="I357" s="39"/>
      <c r="J357" s="77" t="b">
        <v>0</v>
      </c>
      <c r="K357" s="78" t="b">
        <v>0</v>
      </c>
      <c r="L357" s="73"/>
      <c r="M357" s="38" t="str">
        <f>TRIM(IFERROR(_xlfn.LET(_xlpm.desc,_xlfn.XLOOKUP(E357,'Export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57" s="39" t="str">
        <f>IFERROR(_xlfn.LET(_xlpm.desc,_xlfn.XLOOKUP(E357,'Export file'!I:I,'Export file'!H:H,""),_xlpm.startLabel,"Account Number ",_xlpm.startPos,SEARCH(_xlpm.startLabel,_xlpm.desc)+LEN(_xlpm.startLabel),MID(_xlpm.desc,_xlpm.startPos,8)),"-")</f>
        <v>-</v>
      </c>
      <c r="O357" s="39" t="str">
        <f>IFERROR(_xlfn.LET(_xlpm.desc,_xlfn.XLOOKUP(E357,'Export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57" s="70" t="str">
        <f>IFERROR(_xlfn.LET(_xlpm.desc,_xlfn.XLOOKUP(E357,'Export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57" s="40" t="str">
        <f>IFERROR(_xlfn.LET(_xlpm.desc,_xlfn.XLOOKUP(E357,'Export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57" s="39" t="str">
        <f>IFERROR(_xlfn.LET(_xlpm.desc,_xlfn.XLOOKUP(E357,'Export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57" s="45" t="str">
        <f>IFERROR(_xlfn.LET(_xlpm.desc,_xlfn.XLOOKUP(E357,'Export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57" s="38" t="str">
        <f>IFERROR(_xlfn.LET(         _xlpm.desc, _xlfn.XLOOKUP(E357,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57" s="39" t="str">
        <f>IFERROR(_xlfn.LET(_xlpm.desc,_xlfn.XLOOKUP(E357,'Export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57" s="42" t="str">
        <f>IFERROR(_xlfn.LET(_xlpm.desc,_xlfn.XLOOKUP(E357,'Export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57" s="50" t="str">
        <f>IFERROR(_xlfn.LET(_xlpm.desc,_xlfn.XLOOKUP(E357,'Export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57" t="str">
        <f ca="1">IF(E357="","",TODAY()-DATEVALUE(LEFT(_xlfn.XLOOKUP(E357,'Export file'!$I:$I,'Export file'!$F:$F,""),10)))</f>
        <v/>
      </c>
    </row>
    <row r="358" spans="2:24" ht="21.95" customHeight="1" x14ac:dyDescent="0.2">
      <c r="B358" s="60"/>
      <c r="C358" s="105"/>
      <c r="D358" s="38"/>
      <c r="E358" s="39"/>
      <c r="F358" s="39"/>
      <c r="G358" s="63"/>
      <c r="H358" s="39" t="str">
        <f t="shared" si="5"/>
        <v/>
      </c>
      <c r="I358" s="39"/>
      <c r="J358" s="77" t="b">
        <v>0</v>
      </c>
      <c r="K358" s="78" t="b">
        <v>0</v>
      </c>
      <c r="L358" s="73"/>
      <c r="M358" s="38" t="str">
        <f>TRIM(IFERROR(_xlfn.LET(_xlpm.desc,_xlfn.XLOOKUP(E358,'Export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58" s="39" t="str">
        <f>IFERROR(_xlfn.LET(_xlpm.desc,_xlfn.XLOOKUP(E358,'Export file'!I:I,'Export file'!H:H,""),_xlpm.startLabel,"Account Number ",_xlpm.startPos,SEARCH(_xlpm.startLabel,_xlpm.desc)+LEN(_xlpm.startLabel),MID(_xlpm.desc,_xlpm.startPos,8)),"-")</f>
        <v>-</v>
      </c>
      <c r="O358" s="39" t="str">
        <f>IFERROR(_xlfn.LET(_xlpm.desc,_xlfn.XLOOKUP(E358,'Export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58" s="70" t="str">
        <f>IFERROR(_xlfn.LET(_xlpm.desc,_xlfn.XLOOKUP(E358,'Export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58" s="40" t="str">
        <f>IFERROR(_xlfn.LET(_xlpm.desc,_xlfn.XLOOKUP(E358,'Export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58" s="39" t="str">
        <f>IFERROR(_xlfn.LET(_xlpm.desc,_xlfn.XLOOKUP(E358,'Export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58" s="45" t="str">
        <f>IFERROR(_xlfn.LET(_xlpm.desc,_xlfn.XLOOKUP(E358,'Export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58" s="38" t="str">
        <f>IFERROR(_xlfn.LET(         _xlpm.desc, _xlfn.XLOOKUP(E358,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58" s="39" t="str">
        <f>IFERROR(_xlfn.LET(_xlpm.desc,_xlfn.XLOOKUP(E358,'Export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58" s="42" t="str">
        <f>IFERROR(_xlfn.LET(_xlpm.desc,_xlfn.XLOOKUP(E358,'Export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58" s="50" t="str">
        <f>IFERROR(_xlfn.LET(_xlpm.desc,_xlfn.XLOOKUP(E358,'Export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58" t="str">
        <f ca="1">IF(E358="","",TODAY()-DATEVALUE(LEFT(_xlfn.XLOOKUP(E358,'Export file'!$I:$I,'Export file'!$F:$F,""),10)))</f>
        <v/>
      </c>
    </row>
    <row r="359" spans="2:24" ht="21.95" customHeight="1" x14ac:dyDescent="0.2">
      <c r="B359" s="60"/>
      <c r="C359" s="105"/>
      <c r="D359" s="38"/>
      <c r="E359" s="39"/>
      <c r="F359" s="39"/>
      <c r="G359" s="63"/>
      <c r="H359" s="39" t="str">
        <f t="shared" si="5"/>
        <v/>
      </c>
      <c r="I359" s="39"/>
      <c r="J359" s="77" t="b">
        <v>0</v>
      </c>
      <c r="K359" s="78" t="b">
        <v>0</v>
      </c>
      <c r="L359" s="73"/>
      <c r="M359" s="38" t="str">
        <f>TRIM(IFERROR(_xlfn.LET(_xlpm.desc,_xlfn.XLOOKUP(E359,'Export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59" s="39" t="str">
        <f>IFERROR(_xlfn.LET(_xlpm.desc,_xlfn.XLOOKUP(E359,'Export file'!I:I,'Export file'!H:H,""),_xlpm.startLabel,"Account Number ",_xlpm.startPos,SEARCH(_xlpm.startLabel,_xlpm.desc)+LEN(_xlpm.startLabel),MID(_xlpm.desc,_xlpm.startPos,8)),"-")</f>
        <v>-</v>
      </c>
      <c r="O359" s="39" t="str">
        <f>IFERROR(_xlfn.LET(_xlpm.desc,_xlfn.XLOOKUP(E359,'Export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59" s="70" t="str">
        <f>IFERROR(_xlfn.LET(_xlpm.desc,_xlfn.XLOOKUP(E359,'Export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59" s="40" t="str">
        <f>IFERROR(_xlfn.LET(_xlpm.desc,_xlfn.XLOOKUP(E359,'Export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59" s="39" t="str">
        <f>IFERROR(_xlfn.LET(_xlpm.desc,_xlfn.XLOOKUP(E359,'Export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59" s="45" t="str">
        <f>IFERROR(_xlfn.LET(_xlpm.desc,_xlfn.XLOOKUP(E359,'Export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59" s="38" t="str">
        <f>IFERROR(_xlfn.LET(         _xlpm.desc, _xlfn.XLOOKUP(E359,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59" s="39" t="str">
        <f>IFERROR(_xlfn.LET(_xlpm.desc,_xlfn.XLOOKUP(E359,'Export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59" s="42" t="str">
        <f>IFERROR(_xlfn.LET(_xlpm.desc,_xlfn.XLOOKUP(E359,'Export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59" s="50" t="str">
        <f>IFERROR(_xlfn.LET(_xlpm.desc,_xlfn.XLOOKUP(E359,'Export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59" t="str">
        <f ca="1">IF(E359="","",TODAY()-DATEVALUE(LEFT(_xlfn.XLOOKUP(E359,'Export file'!$I:$I,'Export file'!$F:$F,""),10)))</f>
        <v/>
      </c>
    </row>
    <row r="360" spans="2:24" ht="21.95" customHeight="1" x14ac:dyDescent="0.2">
      <c r="B360" s="60"/>
      <c r="C360" s="105"/>
      <c r="D360" s="38"/>
      <c r="E360" s="39"/>
      <c r="F360" s="39"/>
      <c r="G360" s="63"/>
      <c r="H360" s="39" t="str">
        <f t="shared" si="5"/>
        <v/>
      </c>
      <c r="I360" s="39"/>
      <c r="J360" s="77" t="b">
        <v>0</v>
      </c>
      <c r="K360" s="78" t="b">
        <v>0</v>
      </c>
      <c r="L360" s="73"/>
      <c r="M360" s="38" t="str">
        <f>TRIM(IFERROR(_xlfn.LET(_xlpm.desc,_xlfn.XLOOKUP(E360,'Export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60" s="39" t="str">
        <f>IFERROR(_xlfn.LET(_xlpm.desc,_xlfn.XLOOKUP(E360,'Export file'!I:I,'Export file'!H:H,""),_xlpm.startLabel,"Account Number ",_xlpm.startPos,SEARCH(_xlpm.startLabel,_xlpm.desc)+LEN(_xlpm.startLabel),MID(_xlpm.desc,_xlpm.startPos,8)),"-")</f>
        <v>-</v>
      </c>
      <c r="O360" s="39" t="str">
        <f>IFERROR(_xlfn.LET(_xlpm.desc,_xlfn.XLOOKUP(E360,'Export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60" s="70" t="str">
        <f>IFERROR(_xlfn.LET(_xlpm.desc,_xlfn.XLOOKUP(E360,'Export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60" s="40" t="str">
        <f>IFERROR(_xlfn.LET(_xlpm.desc,_xlfn.XLOOKUP(E360,'Export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60" s="39" t="str">
        <f>IFERROR(_xlfn.LET(_xlpm.desc,_xlfn.XLOOKUP(E360,'Export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60" s="45" t="str">
        <f>IFERROR(_xlfn.LET(_xlpm.desc,_xlfn.XLOOKUP(E360,'Export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60" s="38" t="str">
        <f>IFERROR(_xlfn.LET(         _xlpm.desc, _xlfn.XLOOKUP(E360,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60" s="39" t="str">
        <f>IFERROR(_xlfn.LET(_xlpm.desc,_xlfn.XLOOKUP(E360,'Export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60" s="42" t="str">
        <f>IFERROR(_xlfn.LET(_xlpm.desc,_xlfn.XLOOKUP(E360,'Export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60" s="50" t="str">
        <f>IFERROR(_xlfn.LET(_xlpm.desc,_xlfn.XLOOKUP(E360,'Export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60" t="str">
        <f ca="1">IF(E360="","",TODAY()-DATEVALUE(LEFT(_xlfn.XLOOKUP(E360,'Export file'!$I:$I,'Export file'!$F:$F,""),10)))</f>
        <v/>
      </c>
    </row>
    <row r="361" spans="2:24" ht="21.95" customHeight="1" x14ac:dyDescent="0.2">
      <c r="B361" s="60"/>
      <c r="C361" s="105"/>
      <c r="D361" s="38"/>
      <c r="E361" s="39"/>
      <c r="F361" s="39"/>
      <c r="G361" s="63"/>
      <c r="H361" s="39" t="str">
        <f t="shared" si="5"/>
        <v/>
      </c>
      <c r="I361" s="39"/>
      <c r="J361" s="77" t="b">
        <v>0</v>
      </c>
      <c r="K361" s="78" t="b">
        <v>0</v>
      </c>
      <c r="L361" s="73"/>
      <c r="M361" s="38" t="str">
        <f>TRIM(IFERROR(_xlfn.LET(_xlpm.desc,_xlfn.XLOOKUP(E361,'Export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61" s="39" t="str">
        <f>IFERROR(_xlfn.LET(_xlpm.desc,_xlfn.XLOOKUP(E361,'Export file'!I:I,'Export file'!H:H,""),_xlpm.startLabel,"Account Number ",_xlpm.startPos,SEARCH(_xlpm.startLabel,_xlpm.desc)+LEN(_xlpm.startLabel),MID(_xlpm.desc,_xlpm.startPos,8)),"-")</f>
        <v>-</v>
      </c>
      <c r="O361" s="39" t="str">
        <f>IFERROR(_xlfn.LET(_xlpm.desc,_xlfn.XLOOKUP(E361,'Export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61" s="70" t="str">
        <f>IFERROR(_xlfn.LET(_xlpm.desc,_xlfn.XLOOKUP(E361,'Export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61" s="40" t="str">
        <f>IFERROR(_xlfn.LET(_xlpm.desc,_xlfn.XLOOKUP(E361,'Export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61" s="39" t="str">
        <f>IFERROR(_xlfn.LET(_xlpm.desc,_xlfn.XLOOKUP(E361,'Export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61" s="45" t="str">
        <f>IFERROR(_xlfn.LET(_xlpm.desc,_xlfn.XLOOKUP(E361,'Export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61" s="38" t="str">
        <f>IFERROR(_xlfn.LET(         _xlpm.desc, _xlfn.XLOOKUP(E361,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61" s="39" t="str">
        <f>IFERROR(_xlfn.LET(_xlpm.desc,_xlfn.XLOOKUP(E361,'Export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61" s="42" t="str">
        <f>IFERROR(_xlfn.LET(_xlpm.desc,_xlfn.XLOOKUP(E361,'Export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61" s="50" t="str">
        <f>IFERROR(_xlfn.LET(_xlpm.desc,_xlfn.XLOOKUP(E361,'Export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61" t="str">
        <f ca="1">IF(E361="","",TODAY()-DATEVALUE(LEFT(_xlfn.XLOOKUP(E361,'Export file'!$I:$I,'Export file'!$F:$F,""),10)))</f>
        <v/>
      </c>
    </row>
    <row r="362" spans="2:24" ht="21.95" customHeight="1" x14ac:dyDescent="0.2">
      <c r="B362" s="60"/>
      <c r="C362" s="105"/>
      <c r="D362" s="38"/>
      <c r="E362" s="39"/>
      <c r="F362" s="39"/>
      <c r="G362" s="63"/>
      <c r="H362" s="39" t="str">
        <f t="shared" si="5"/>
        <v/>
      </c>
      <c r="I362" s="39"/>
      <c r="J362" s="77" t="b">
        <v>0</v>
      </c>
      <c r="K362" s="78" t="b">
        <v>0</v>
      </c>
      <c r="L362" s="73"/>
      <c r="M362" s="38" t="str">
        <f>TRIM(IFERROR(_xlfn.LET(_xlpm.desc,_xlfn.XLOOKUP(E362,'Export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62" s="39" t="str">
        <f>IFERROR(_xlfn.LET(_xlpm.desc,_xlfn.XLOOKUP(E362,'Export file'!I:I,'Export file'!H:H,""),_xlpm.startLabel,"Account Number ",_xlpm.startPos,SEARCH(_xlpm.startLabel,_xlpm.desc)+LEN(_xlpm.startLabel),MID(_xlpm.desc,_xlpm.startPos,8)),"-")</f>
        <v>-</v>
      </c>
      <c r="O362" s="39" t="str">
        <f>IFERROR(_xlfn.LET(_xlpm.desc,_xlfn.XLOOKUP(E362,'Export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62" s="70" t="str">
        <f>IFERROR(_xlfn.LET(_xlpm.desc,_xlfn.XLOOKUP(E362,'Export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62" s="40" t="str">
        <f>IFERROR(_xlfn.LET(_xlpm.desc,_xlfn.XLOOKUP(E362,'Export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62" s="39" t="str">
        <f>IFERROR(_xlfn.LET(_xlpm.desc,_xlfn.XLOOKUP(E362,'Export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62" s="45" t="str">
        <f>IFERROR(_xlfn.LET(_xlpm.desc,_xlfn.XLOOKUP(E362,'Export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62" s="38" t="str">
        <f>IFERROR(_xlfn.LET(         _xlpm.desc, _xlfn.XLOOKUP(E362,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62" s="39" t="str">
        <f>IFERROR(_xlfn.LET(_xlpm.desc,_xlfn.XLOOKUP(E362,'Export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62" s="42" t="str">
        <f>IFERROR(_xlfn.LET(_xlpm.desc,_xlfn.XLOOKUP(E362,'Export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62" s="50" t="str">
        <f>IFERROR(_xlfn.LET(_xlpm.desc,_xlfn.XLOOKUP(E362,'Export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62" t="str">
        <f ca="1">IF(E362="","",TODAY()-DATEVALUE(LEFT(_xlfn.XLOOKUP(E362,'Export file'!$I:$I,'Export file'!$F:$F,""),10)))</f>
        <v/>
      </c>
    </row>
    <row r="363" spans="2:24" ht="21.95" customHeight="1" x14ac:dyDescent="0.2">
      <c r="B363" s="60"/>
      <c r="C363" s="105"/>
      <c r="D363" s="38"/>
      <c r="E363" s="39"/>
      <c r="F363" s="39"/>
      <c r="G363" s="63"/>
      <c r="H363" s="39" t="str">
        <f t="shared" si="5"/>
        <v/>
      </c>
      <c r="I363" s="39"/>
      <c r="J363" s="77" t="b">
        <v>0</v>
      </c>
      <c r="K363" s="78" t="b">
        <v>0</v>
      </c>
      <c r="L363" s="73"/>
      <c r="M363" s="38" t="str">
        <f>TRIM(IFERROR(_xlfn.LET(_xlpm.desc,_xlfn.XLOOKUP(E363,'Export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63" s="39" t="str">
        <f>IFERROR(_xlfn.LET(_xlpm.desc,_xlfn.XLOOKUP(E363,'Export file'!I:I,'Export file'!H:H,""),_xlpm.startLabel,"Account Number ",_xlpm.startPos,SEARCH(_xlpm.startLabel,_xlpm.desc)+LEN(_xlpm.startLabel),MID(_xlpm.desc,_xlpm.startPos,8)),"-")</f>
        <v>-</v>
      </c>
      <c r="O363" s="39" t="str">
        <f>IFERROR(_xlfn.LET(_xlpm.desc,_xlfn.XLOOKUP(E363,'Export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63" s="70" t="str">
        <f>IFERROR(_xlfn.LET(_xlpm.desc,_xlfn.XLOOKUP(E363,'Export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63" s="40" t="str">
        <f>IFERROR(_xlfn.LET(_xlpm.desc,_xlfn.XLOOKUP(E363,'Export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63" s="39" t="str">
        <f>IFERROR(_xlfn.LET(_xlpm.desc,_xlfn.XLOOKUP(E363,'Export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63" s="45" t="str">
        <f>IFERROR(_xlfn.LET(_xlpm.desc,_xlfn.XLOOKUP(E363,'Export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63" s="38" t="str">
        <f>IFERROR(_xlfn.LET(         _xlpm.desc, _xlfn.XLOOKUP(E363,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63" s="39" t="str">
        <f>IFERROR(_xlfn.LET(_xlpm.desc,_xlfn.XLOOKUP(E363,'Export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63" s="42" t="str">
        <f>IFERROR(_xlfn.LET(_xlpm.desc,_xlfn.XLOOKUP(E363,'Export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63" s="50" t="str">
        <f>IFERROR(_xlfn.LET(_xlpm.desc,_xlfn.XLOOKUP(E363,'Export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63" t="str">
        <f ca="1">IF(E363="","",TODAY()-DATEVALUE(LEFT(_xlfn.XLOOKUP(E363,'Export file'!$I:$I,'Export file'!$F:$F,""),10)))</f>
        <v/>
      </c>
    </row>
    <row r="364" spans="2:24" ht="21.95" customHeight="1" x14ac:dyDescent="0.2">
      <c r="B364" s="60"/>
      <c r="C364" s="105"/>
      <c r="D364" s="38"/>
      <c r="E364" s="39"/>
      <c r="F364" s="39"/>
      <c r="G364" s="63"/>
      <c r="H364" s="39" t="str">
        <f t="shared" si="5"/>
        <v/>
      </c>
      <c r="I364" s="39"/>
      <c r="J364" s="77" t="b">
        <v>0</v>
      </c>
      <c r="K364" s="78" t="b">
        <v>0</v>
      </c>
      <c r="L364" s="73"/>
      <c r="M364" s="38" t="str">
        <f>TRIM(IFERROR(_xlfn.LET(_xlpm.desc,_xlfn.XLOOKUP(E364,'Export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64" s="39" t="str">
        <f>IFERROR(_xlfn.LET(_xlpm.desc,_xlfn.XLOOKUP(E364,'Export file'!I:I,'Export file'!H:H,""),_xlpm.startLabel,"Account Number ",_xlpm.startPos,SEARCH(_xlpm.startLabel,_xlpm.desc)+LEN(_xlpm.startLabel),MID(_xlpm.desc,_xlpm.startPos,8)),"-")</f>
        <v>-</v>
      </c>
      <c r="O364" s="39" t="str">
        <f>IFERROR(_xlfn.LET(_xlpm.desc,_xlfn.XLOOKUP(E364,'Export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64" s="70" t="str">
        <f>IFERROR(_xlfn.LET(_xlpm.desc,_xlfn.XLOOKUP(E364,'Export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64" s="40" t="str">
        <f>IFERROR(_xlfn.LET(_xlpm.desc,_xlfn.XLOOKUP(E364,'Export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64" s="39" t="str">
        <f>IFERROR(_xlfn.LET(_xlpm.desc,_xlfn.XLOOKUP(E364,'Export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64" s="45" t="str">
        <f>IFERROR(_xlfn.LET(_xlpm.desc,_xlfn.XLOOKUP(E364,'Export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64" s="38" t="str">
        <f>IFERROR(_xlfn.LET(         _xlpm.desc, _xlfn.XLOOKUP(E364,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64" s="39" t="str">
        <f>IFERROR(_xlfn.LET(_xlpm.desc,_xlfn.XLOOKUP(E364,'Export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64" s="42" t="str">
        <f>IFERROR(_xlfn.LET(_xlpm.desc,_xlfn.XLOOKUP(E364,'Export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64" s="50" t="str">
        <f>IFERROR(_xlfn.LET(_xlpm.desc,_xlfn.XLOOKUP(E364,'Export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64" t="str">
        <f ca="1">IF(E364="","",TODAY()-DATEVALUE(LEFT(_xlfn.XLOOKUP(E364,'Export file'!$I:$I,'Export file'!$F:$F,""),10)))</f>
        <v/>
      </c>
    </row>
    <row r="365" spans="2:24" ht="21.95" customHeight="1" x14ac:dyDescent="0.2">
      <c r="B365" s="60"/>
      <c r="C365" s="105"/>
      <c r="D365" s="38"/>
      <c r="E365" s="39"/>
      <c r="F365" s="39"/>
      <c r="G365" s="63"/>
      <c r="H365" s="39" t="str">
        <f t="shared" si="5"/>
        <v/>
      </c>
      <c r="I365" s="39"/>
      <c r="J365" s="77" t="b">
        <v>0</v>
      </c>
      <c r="K365" s="78" t="b">
        <v>0</v>
      </c>
      <c r="L365" s="73"/>
      <c r="M365" s="38" t="str">
        <f>TRIM(IFERROR(_xlfn.LET(_xlpm.desc,_xlfn.XLOOKUP(E365,'Export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65" s="39" t="str">
        <f>IFERROR(_xlfn.LET(_xlpm.desc,_xlfn.XLOOKUP(E365,'Export file'!I:I,'Export file'!H:H,""),_xlpm.startLabel,"Account Number ",_xlpm.startPos,SEARCH(_xlpm.startLabel,_xlpm.desc)+LEN(_xlpm.startLabel),MID(_xlpm.desc,_xlpm.startPos,8)),"-")</f>
        <v>-</v>
      </c>
      <c r="O365" s="39" t="str">
        <f>IFERROR(_xlfn.LET(_xlpm.desc,_xlfn.XLOOKUP(E365,'Export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65" s="70" t="str">
        <f>IFERROR(_xlfn.LET(_xlpm.desc,_xlfn.XLOOKUP(E365,'Export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65" s="40" t="str">
        <f>IFERROR(_xlfn.LET(_xlpm.desc,_xlfn.XLOOKUP(E365,'Export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65" s="39" t="str">
        <f>IFERROR(_xlfn.LET(_xlpm.desc,_xlfn.XLOOKUP(E365,'Export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65" s="45" t="str">
        <f>IFERROR(_xlfn.LET(_xlpm.desc,_xlfn.XLOOKUP(E365,'Export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65" s="38" t="str">
        <f>IFERROR(_xlfn.LET(         _xlpm.desc, _xlfn.XLOOKUP(E365,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65" s="39" t="str">
        <f>IFERROR(_xlfn.LET(_xlpm.desc,_xlfn.XLOOKUP(E365,'Export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65" s="42" t="str">
        <f>IFERROR(_xlfn.LET(_xlpm.desc,_xlfn.XLOOKUP(E365,'Export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65" s="50" t="str">
        <f>IFERROR(_xlfn.LET(_xlpm.desc,_xlfn.XLOOKUP(E365,'Export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65" t="str">
        <f ca="1">IF(E365="","",TODAY()-DATEVALUE(LEFT(_xlfn.XLOOKUP(E365,'Export file'!$I:$I,'Export file'!$F:$F,""),10)))</f>
        <v/>
      </c>
    </row>
    <row r="366" spans="2:24" ht="21.95" customHeight="1" x14ac:dyDescent="0.2">
      <c r="B366" s="60"/>
      <c r="C366" s="105"/>
      <c r="D366" s="38"/>
      <c r="E366" s="39"/>
      <c r="F366" s="39"/>
      <c r="G366" s="63"/>
      <c r="H366" s="39" t="str">
        <f t="shared" si="5"/>
        <v/>
      </c>
      <c r="I366" s="39"/>
      <c r="J366" s="77" t="b">
        <v>0</v>
      </c>
      <c r="K366" s="78" t="b">
        <v>0</v>
      </c>
      <c r="L366" s="73"/>
      <c r="M366" s="38" t="str">
        <f>TRIM(IFERROR(_xlfn.LET(_xlpm.desc,_xlfn.XLOOKUP(E366,'Export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66" s="39" t="str">
        <f>IFERROR(_xlfn.LET(_xlpm.desc,_xlfn.XLOOKUP(E366,'Export file'!I:I,'Export file'!H:H,""),_xlpm.startLabel,"Account Number ",_xlpm.startPos,SEARCH(_xlpm.startLabel,_xlpm.desc)+LEN(_xlpm.startLabel),MID(_xlpm.desc,_xlpm.startPos,8)),"-")</f>
        <v>-</v>
      </c>
      <c r="O366" s="39" t="str">
        <f>IFERROR(_xlfn.LET(_xlpm.desc,_xlfn.XLOOKUP(E366,'Export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66" s="70" t="str">
        <f>IFERROR(_xlfn.LET(_xlpm.desc,_xlfn.XLOOKUP(E366,'Export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66" s="40" t="str">
        <f>IFERROR(_xlfn.LET(_xlpm.desc,_xlfn.XLOOKUP(E366,'Export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66" s="39" t="str">
        <f>IFERROR(_xlfn.LET(_xlpm.desc,_xlfn.XLOOKUP(E366,'Export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66" s="45" t="str">
        <f>IFERROR(_xlfn.LET(_xlpm.desc,_xlfn.XLOOKUP(E366,'Export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66" s="38" t="str">
        <f>IFERROR(_xlfn.LET(         _xlpm.desc, _xlfn.XLOOKUP(E366,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66" s="39" t="str">
        <f>IFERROR(_xlfn.LET(_xlpm.desc,_xlfn.XLOOKUP(E366,'Export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66" s="42" t="str">
        <f>IFERROR(_xlfn.LET(_xlpm.desc,_xlfn.XLOOKUP(E366,'Export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66" s="50" t="str">
        <f>IFERROR(_xlfn.LET(_xlpm.desc,_xlfn.XLOOKUP(E366,'Export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66" t="str">
        <f ca="1">IF(E366="","",TODAY()-DATEVALUE(LEFT(_xlfn.XLOOKUP(E366,'Export file'!$I:$I,'Export file'!$F:$F,""),10)))</f>
        <v/>
      </c>
    </row>
    <row r="367" spans="2:24" ht="21.95" customHeight="1" x14ac:dyDescent="0.2">
      <c r="B367" s="60"/>
      <c r="C367" s="105"/>
      <c r="D367" s="38"/>
      <c r="E367" s="39"/>
      <c r="F367" s="39"/>
      <c r="G367" s="63"/>
      <c r="H367" s="39" t="str">
        <f t="shared" si="5"/>
        <v/>
      </c>
      <c r="I367" s="39"/>
      <c r="J367" s="77" t="b">
        <v>0</v>
      </c>
      <c r="K367" s="78" t="b">
        <v>0</v>
      </c>
      <c r="L367" s="73"/>
      <c r="M367" s="38" t="str">
        <f>TRIM(IFERROR(_xlfn.LET(_xlpm.desc,_xlfn.XLOOKUP(E367,'Export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67" s="39" t="str">
        <f>IFERROR(_xlfn.LET(_xlpm.desc,_xlfn.XLOOKUP(E367,'Export file'!I:I,'Export file'!H:H,""),_xlpm.startLabel,"Account Number ",_xlpm.startPos,SEARCH(_xlpm.startLabel,_xlpm.desc)+LEN(_xlpm.startLabel),MID(_xlpm.desc,_xlpm.startPos,8)),"-")</f>
        <v>-</v>
      </c>
      <c r="O367" s="39" t="str">
        <f>IFERROR(_xlfn.LET(_xlpm.desc,_xlfn.XLOOKUP(E367,'Export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67" s="70" t="str">
        <f>IFERROR(_xlfn.LET(_xlpm.desc,_xlfn.XLOOKUP(E367,'Export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67" s="40" t="str">
        <f>IFERROR(_xlfn.LET(_xlpm.desc,_xlfn.XLOOKUP(E367,'Export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67" s="39" t="str">
        <f>IFERROR(_xlfn.LET(_xlpm.desc,_xlfn.XLOOKUP(E367,'Export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67" s="45" t="str">
        <f>IFERROR(_xlfn.LET(_xlpm.desc,_xlfn.XLOOKUP(E367,'Export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67" s="38" t="str">
        <f>IFERROR(_xlfn.LET(         _xlpm.desc, _xlfn.XLOOKUP(E367,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67" s="39" t="str">
        <f>IFERROR(_xlfn.LET(_xlpm.desc,_xlfn.XLOOKUP(E367,'Export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67" s="42" t="str">
        <f>IFERROR(_xlfn.LET(_xlpm.desc,_xlfn.XLOOKUP(E367,'Export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67" s="50" t="str">
        <f>IFERROR(_xlfn.LET(_xlpm.desc,_xlfn.XLOOKUP(E367,'Export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67" t="str">
        <f ca="1">IF(E367="","",TODAY()-DATEVALUE(LEFT(_xlfn.XLOOKUP(E367,'Export file'!$I:$I,'Export file'!$F:$F,""),10)))</f>
        <v/>
      </c>
    </row>
    <row r="368" spans="2:24" ht="21.95" customHeight="1" x14ac:dyDescent="0.2">
      <c r="B368" s="60"/>
      <c r="C368" s="105"/>
      <c r="D368" s="38"/>
      <c r="E368" s="39"/>
      <c r="F368" s="39"/>
      <c r="G368" s="63"/>
      <c r="H368" s="39" t="str">
        <f t="shared" si="5"/>
        <v/>
      </c>
      <c r="I368" s="39"/>
      <c r="J368" s="77" t="b">
        <v>0</v>
      </c>
      <c r="K368" s="78" t="b">
        <v>0</v>
      </c>
      <c r="L368" s="73"/>
      <c r="M368" s="38" t="str">
        <f>TRIM(IFERROR(_xlfn.LET(_xlpm.desc,_xlfn.XLOOKUP(E368,'Export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68" s="39" t="str">
        <f>IFERROR(_xlfn.LET(_xlpm.desc,_xlfn.XLOOKUP(E368,'Export file'!I:I,'Export file'!H:H,""),_xlpm.startLabel,"Account Number ",_xlpm.startPos,SEARCH(_xlpm.startLabel,_xlpm.desc)+LEN(_xlpm.startLabel),MID(_xlpm.desc,_xlpm.startPos,8)),"-")</f>
        <v>-</v>
      </c>
      <c r="O368" s="39" t="str">
        <f>IFERROR(_xlfn.LET(_xlpm.desc,_xlfn.XLOOKUP(E368,'Export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68" s="70" t="str">
        <f>IFERROR(_xlfn.LET(_xlpm.desc,_xlfn.XLOOKUP(E368,'Export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68" s="40" t="str">
        <f>IFERROR(_xlfn.LET(_xlpm.desc,_xlfn.XLOOKUP(E368,'Export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68" s="39" t="str">
        <f>IFERROR(_xlfn.LET(_xlpm.desc,_xlfn.XLOOKUP(E368,'Export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68" s="45" t="str">
        <f>IFERROR(_xlfn.LET(_xlpm.desc,_xlfn.XLOOKUP(E368,'Export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68" s="38" t="str">
        <f>IFERROR(_xlfn.LET(         _xlpm.desc, _xlfn.XLOOKUP(E368,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68" s="39" t="str">
        <f>IFERROR(_xlfn.LET(_xlpm.desc,_xlfn.XLOOKUP(E368,'Export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68" s="42" t="str">
        <f>IFERROR(_xlfn.LET(_xlpm.desc,_xlfn.XLOOKUP(E368,'Export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68" s="50" t="str">
        <f>IFERROR(_xlfn.LET(_xlpm.desc,_xlfn.XLOOKUP(E368,'Export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68" t="str">
        <f ca="1">IF(E368="","",TODAY()-DATEVALUE(LEFT(_xlfn.XLOOKUP(E368,'Export file'!$I:$I,'Export file'!$F:$F,""),10)))</f>
        <v/>
      </c>
    </row>
    <row r="369" spans="2:24" ht="21.95" customHeight="1" x14ac:dyDescent="0.2">
      <c r="B369" s="60"/>
      <c r="C369" s="105"/>
      <c r="D369" s="38"/>
      <c r="E369" s="39"/>
      <c r="F369" s="39"/>
      <c r="G369" s="63"/>
      <c r="H369" s="39" t="str">
        <f t="shared" si="5"/>
        <v/>
      </c>
      <c r="I369" s="39"/>
      <c r="J369" s="77" t="b">
        <v>0</v>
      </c>
      <c r="K369" s="78" t="b">
        <v>0</v>
      </c>
      <c r="L369" s="73"/>
      <c r="M369" s="38" t="str">
        <f>TRIM(IFERROR(_xlfn.LET(_xlpm.desc,_xlfn.XLOOKUP(E369,'Export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69" s="39" t="str">
        <f>IFERROR(_xlfn.LET(_xlpm.desc,_xlfn.XLOOKUP(E369,'Export file'!I:I,'Export file'!H:H,""),_xlpm.startLabel,"Account Number ",_xlpm.startPos,SEARCH(_xlpm.startLabel,_xlpm.desc)+LEN(_xlpm.startLabel),MID(_xlpm.desc,_xlpm.startPos,8)),"-")</f>
        <v>-</v>
      </c>
      <c r="O369" s="39" t="str">
        <f>IFERROR(_xlfn.LET(_xlpm.desc,_xlfn.XLOOKUP(E369,'Export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69" s="70" t="str">
        <f>IFERROR(_xlfn.LET(_xlpm.desc,_xlfn.XLOOKUP(E369,'Export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69" s="40" t="str">
        <f>IFERROR(_xlfn.LET(_xlpm.desc,_xlfn.XLOOKUP(E369,'Export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69" s="39" t="str">
        <f>IFERROR(_xlfn.LET(_xlpm.desc,_xlfn.XLOOKUP(E369,'Export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69" s="45" t="str">
        <f>IFERROR(_xlfn.LET(_xlpm.desc,_xlfn.XLOOKUP(E369,'Export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69" s="38" t="str">
        <f>IFERROR(_xlfn.LET(         _xlpm.desc, _xlfn.XLOOKUP(E369,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69" s="39" t="str">
        <f>IFERROR(_xlfn.LET(_xlpm.desc,_xlfn.XLOOKUP(E369,'Export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69" s="42" t="str">
        <f>IFERROR(_xlfn.LET(_xlpm.desc,_xlfn.XLOOKUP(E369,'Export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69" s="50" t="str">
        <f>IFERROR(_xlfn.LET(_xlpm.desc,_xlfn.XLOOKUP(E369,'Export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69" t="str">
        <f ca="1">IF(E369="","",TODAY()-DATEVALUE(LEFT(_xlfn.XLOOKUP(E369,'Export file'!$I:$I,'Export file'!$F:$F,""),10)))</f>
        <v/>
      </c>
    </row>
    <row r="370" spans="2:24" ht="21.95" customHeight="1" x14ac:dyDescent="0.2">
      <c r="B370" s="60"/>
      <c r="C370" s="105"/>
      <c r="D370" s="38"/>
      <c r="E370" s="39"/>
      <c r="F370" s="39"/>
      <c r="G370" s="63"/>
      <c r="H370" s="39" t="str">
        <f t="shared" si="5"/>
        <v/>
      </c>
      <c r="I370" s="39"/>
      <c r="J370" s="77" t="b">
        <v>0</v>
      </c>
      <c r="K370" s="78" t="b">
        <v>0</v>
      </c>
      <c r="L370" s="73"/>
      <c r="M370" s="38" t="str">
        <f>TRIM(IFERROR(_xlfn.LET(_xlpm.desc,_xlfn.XLOOKUP(E370,'Export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70" s="39" t="str">
        <f>IFERROR(_xlfn.LET(_xlpm.desc,_xlfn.XLOOKUP(E370,'Export file'!I:I,'Export file'!H:H,""),_xlpm.startLabel,"Account Number ",_xlpm.startPos,SEARCH(_xlpm.startLabel,_xlpm.desc)+LEN(_xlpm.startLabel),MID(_xlpm.desc,_xlpm.startPos,8)),"-")</f>
        <v>-</v>
      </c>
      <c r="O370" s="39" t="str">
        <f>IFERROR(_xlfn.LET(_xlpm.desc,_xlfn.XLOOKUP(E370,'Export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70" s="70" t="str">
        <f>IFERROR(_xlfn.LET(_xlpm.desc,_xlfn.XLOOKUP(E370,'Export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70" s="40" t="str">
        <f>IFERROR(_xlfn.LET(_xlpm.desc,_xlfn.XLOOKUP(E370,'Export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70" s="39" t="str">
        <f>IFERROR(_xlfn.LET(_xlpm.desc,_xlfn.XLOOKUP(E370,'Export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70" s="45" t="str">
        <f>IFERROR(_xlfn.LET(_xlpm.desc,_xlfn.XLOOKUP(E370,'Export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70" s="38" t="str">
        <f>IFERROR(_xlfn.LET(         _xlpm.desc, _xlfn.XLOOKUP(E370,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70" s="39" t="str">
        <f>IFERROR(_xlfn.LET(_xlpm.desc,_xlfn.XLOOKUP(E370,'Export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70" s="42" t="str">
        <f>IFERROR(_xlfn.LET(_xlpm.desc,_xlfn.XLOOKUP(E370,'Export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70" s="50" t="str">
        <f>IFERROR(_xlfn.LET(_xlpm.desc,_xlfn.XLOOKUP(E370,'Export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70" t="str">
        <f ca="1">IF(E370="","",TODAY()-DATEVALUE(LEFT(_xlfn.XLOOKUP(E370,'Export file'!$I:$I,'Export file'!$F:$F,""),10)))</f>
        <v/>
      </c>
    </row>
    <row r="371" spans="2:24" ht="21.95" customHeight="1" x14ac:dyDescent="0.2">
      <c r="B371" s="60"/>
      <c r="C371" s="105"/>
      <c r="D371" s="38"/>
      <c r="E371" s="39"/>
      <c r="F371" s="39"/>
      <c r="G371" s="63"/>
      <c r="H371" s="39" t="str">
        <f t="shared" si="5"/>
        <v/>
      </c>
      <c r="I371" s="39"/>
      <c r="J371" s="77" t="b">
        <v>0</v>
      </c>
      <c r="K371" s="78" t="b">
        <v>0</v>
      </c>
      <c r="L371" s="73"/>
      <c r="M371" s="38" t="str">
        <f>TRIM(IFERROR(_xlfn.LET(_xlpm.desc,_xlfn.XLOOKUP(E371,'Export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71" s="39" t="str">
        <f>IFERROR(_xlfn.LET(_xlpm.desc,_xlfn.XLOOKUP(E371,'Export file'!I:I,'Export file'!H:H,""),_xlpm.startLabel,"Account Number ",_xlpm.startPos,SEARCH(_xlpm.startLabel,_xlpm.desc)+LEN(_xlpm.startLabel),MID(_xlpm.desc,_xlpm.startPos,8)),"-")</f>
        <v>-</v>
      </c>
      <c r="O371" s="39" t="str">
        <f>IFERROR(_xlfn.LET(_xlpm.desc,_xlfn.XLOOKUP(E371,'Export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71" s="70" t="str">
        <f>IFERROR(_xlfn.LET(_xlpm.desc,_xlfn.XLOOKUP(E371,'Export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71" s="40" t="str">
        <f>IFERROR(_xlfn.LET(_xlpm.desc,_xlfn.XLOOKUP(E371,'Export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71" s="39" t="str">
        <f>IFERROR(_xlfn.LET(_xlpm.desc,_xlfn.XLOOKUP(E371,'Export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71" s="45" t="str">
        <f>IFERROR(_xlfn.LET(_xlpm.desc,_xlfn.XLOOKUP(E371,'Export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71" s="38" t="str">
        <f>IFERROR(_xlfn.LET(         _xlpm.desc, _xlfn.XLOOKUP(E371,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71" s="39" t="str">
        <f>IFERROR(_xlfn.LET(_xlpm.desc,_xlfn.XLOOKUP(E371,'Export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71" s="42" t="str">
        <f>IFERROR(_xlfn.LET(_xlpm.desc,_xlfn.XLOOKUP(E371,'Export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71" s="50" t="str">
        <f>IFERROR(_xlfn.LET(_xlpm.desc,_xlfn.XLOOKUP(E371,'Export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71" t="str">
        <f ca="1">IF(E371="","",TODAY()-DATEVALUE(LEFT(_xlfn.XLOOKUP(E371,'Export file'!$I:$I,'Export file'!$F:$F,""),10)))</f>
        <v/>
      </c>
    </row>
    <row r="372" spans="2:24" ht="21.95" customHeight="1" x14ac:dyDescent="0.2">
      <c r="B372" s="60"/>
      <c r="C372" s="105"/>
      <c r="D372" s="38"/>
      <c r="E372" s="39"/>
      <c r="F372" s="39"/>
      <c r="G372" s="63"/>
      <c r="H372" s="39" t="str">
        <f t="shared" si="5"/>
        <v/>
      </c>
      <c r="I372" s="39"/>
      <c r="J372" s="77" t="b">
        <v>0</v>
      </c>
      <c r="K372" s="78" t="b">
        <v>0</v>
      </c>
      <c r="L372" s="73"/>
      <c r="M372" s="38" t="str">
        <f>TRIM(IFERROR(_xlfn.LET(_xlpm.desc,_xlfn.XLOOKUP(E372,'Export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72" s="39" t="str">
        <f>IFERROR(_xlfn.LET(_xlpm.desc,_xlfn.XLOOKUP(E372,'Export file'!I:I,'Export file'!H:H,""),_xlpm.startLabel,"Account Number ",_xlpm.startPos,SEARCH(_xlpm.startLabel,_xlpm.desc)+LEN(_xlpm.startLabel),MID(_xlpm.desc,_xlpm.startPos,8)),"-")</f>
        <v>-</v>
      </c>
      <c r="O372" s="39" t="str">
        <f>IFERROR(_xlfn.LET(_xlpm.desc,_xlfn.XLOOKUP(E372,'Export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72" s="70" t="str">
        <f>IFERROR(_xlfn.LET(_xlpm.desc,_xlfn.XLOOKUP(E372,'Export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72" s="40" t="str">
        <f>IFERROR(_xlfn.LET(_xlpm.desc,_xlfn.XLOOKUP(E372,'Export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72" s="39" t="str">
        <f>IFERROR(_xlfn.LET(_xlpm.desc,_xlfn.XLOOKUP(E372,'Export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72" s="45" t="str">
        <f>IFERROR(_xlfn.LET(_xlpm.desc,_xlfn.XLOOKUP(E372,'Export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72" s="38" t="str">
        <f>IFERROR(_xlfn.LET(         _xlpm.desc, _xlfn.XLOOKUP(E372,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72" s="39" t="str">
        <f>IFERROR(_xlfn.LET(_xlpm.desc,_xlfn.XLOOKUP(E372,'Export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72" s="42" t="str">
        <f>IFERROR(_xlfn.LET(_xlpm.desc,_xlfn.XLOOKUP(E372,'Export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72" s="50" t="str">
        <f>IFERROR(_xlfn.LET(_xlpm.desc,_xlfn.XLOOKUP(E372,'Export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72" t="str">
        <f ca="1">IF(E372="","",TODAY()-DATEVALUE(LEFT(_xlfn.XLOOKUP(E372,'Export file'!$I:$I,'Export file'!$F:$F,""),10)))</f>
        <v/>
      </c>
    </row>
    <row r="373" spans="2:24" ht="21.95" customHeight="1" x14ac:dyDescent="0.2">
      <c r="B373" s="60"/>
      <c r="C373" s="105"/>
      <c r="D373" s="38"/>
      <c r="E373" s="39"/>
      <c r="F373" s="39"/>
      <c r="G373" s="63"/>
      <c r="H373" s="39" t="str">
        <f t="shared" si="5"/>
        <v/>
      </c>
      <c r="I373" s="39"/>
      <c r="J373" s="77" t="b">
        <v>0</v>
      </c>
      <c r="K373" s="78" t="b">
        <v>0</v>
      </c>
      <c r="L373" s="73"/>
      <c r="M373" s="38" t="str">
        <f>TRIM(IFERROR(_xlfn.LET(_xlpm.desc,_xlfn.XLOOKUP(E373,'Export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73" s="39" t="str">
        <f>IFERROR(_xlfn.LET(_xlpm.desc,_xlfn.XLOOKUP(E373,'Export file'!I:I,'Export file'!H:H,""),_xlpm.startLabel,"Account Number ",_xlpm.startPos,SEARCH(_xlpm.startLabel,_xlpm.desc)+LEN(_xlpm.startLabel),MID(_xlpm.desc,_xlpm.startPos,8)),"-")</f>
        <v>-</v>
      </c>
      <c r="O373" s="39" t="str">
        <f>IFERROR(_xlfn.LET(_xlpm.desc,_xlfn.XLOOKUP(E373,'Export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73" s="70" t="str">
        <f>IFERROR(_xlfn.LET(_xlpm.desc,_xlfn.XLOOKUP(E373,'Export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73" s="40" t="str">
        <f>IFERROR(_xlfn.LET(_xlpm.desc,_xlfn.XLOOKUP(E373,'Export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73" s="39" t="str">
        <f>IFERROR(_xlfn.LET(_xlpm.desc,_xlfn.XLOOKUP(E373,'Export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73" s="45" t="str">
        <f>IFERROR(_xlfn.LET(_xlpm.desc,_xlfn.XLOOKUP(E373,'Export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73" s="38" t="str">
        <f>IFERROR(_xlfn.LET(         _xlpm.desc, _xlfn.XLOOKUP(E373,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73" s="39" t="str">
        <f>IFERROR(_xlfn.LET(_xlpm.desc,_xlfn.XLOOKUP(E373,'Export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73" s="42" t="str">
        <f>IFERROR(_xlfn.LET(_xlpm.desc,_xlfn.XLOOKUP(E373,'Export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73" s="50" t="str">
        <f>IFERROR(_xlfn.LET(_xlpm.desc,_xlfn.XLOOKUP(E373,'Export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73" t="str">
        <f ca="1">IF(E373="","",TODAY()-DATEVALUE(LEFT(_xlfn.XLOOKUP(E373,'Export file'!$I:$I,'Export file'!$F:$F,""),10)))</f>
        <v/>
      </c>
    </row>
    <row r="374" spans="2:24" ht="21.95" customHeight="1" x14ac:dyDescent="0.2">
      <c r="B374" s="60"/>
      <c r="C374" s="105"/>
      <c r="D374" s="38"/>
      <c r="E374" s="39"/>
      <c r="F374" s="39"/>
      <c r="G374" s="63"/>
      <c r="H374" s="39" t="str">
        <f t="shared" si="5"/>
        <v/>
      </c>
      <c r="I374" s="39"/>
      <c r="J374" s="77" t="b">
        <v>0</v>
      </c>
      <c r="K374" s="78" t="b">
        <v>0</v>
      </c>
      <c r="L374" s="73"/>
      <c r="M374" s="38" t="str">
        <f>TRIM(IFERROR(_xlfn.LET(_xlpm.desc,_xlfn.XLOOKUP(E374,'Export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74" s="39" t="str">
        <f>IFERROR(_xlfn.LET(_xlpm.desc,_xlfn.XLOOKUP(E374,'Export file'!I:I,'Export file'!H:H,""),_xlpm.startLabel,"Account Number ",_xlpm.startPos,SEARCH(_xlpm.startLabel,_xlpm.desc)+LEN(_xlpm.startLabel),MID(_xlpm.desc,_xlpm.startPos,8)),"-")</f>
        <v>-</v>
      </c>
      <c r="O374" s="39" t="str">
        <f>IFERROR(_xlfn.LET(_xlpm.desc,_xlfn.XLOOKUP(E374,'Export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74" s="70" t="str">
        <f>IFERROR(_xlfn.LET(_xlpm.desc,_xlfn.XLOOKUP(E374,'Export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74" s="40" t="str">
        <f>IFERROR(_xlfn.LET(_xlpm.desc,_xlfn.XLOOKUP(E374,'Export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74" s="39" t="str">
        <f>IFERROR(_xlfn.LET(_xlpm.desc,_xlfn.XLOOKUP(E374,'Export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74" s="45" t="str">
        <f>IFERROR(_xlfn.LET(_xlpm.desc,_xlfn.XLOOKUP(E374,'Export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74" s="38" t="str">
        <f>IFERROR(_xlfn.LET(         _xlpm.desc, _xlfn.XLOOKUP(E374,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74" s="39" t="str">
        <f>IFERROR(_xlfn.LET(_xlpm.desc,_xlfn.XLOOKUP(E374,'Export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74" s="42" t="str">
        <f>IFERROR(_xlfn.LET(_xlpm.desc,_xlfn.XLOOKUP(E374,'Export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74" s="50" t="str">
        <f>IFERROR(_xlfn.LET(_xlpm.desc,_xlfn.XLOOKUP(E374,'Export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74" t="str">
        <f ca="1">IF(E374="","",TODAY()-DATEVALUE(LEFT(_xlfn.XLOOKUP(E374,'Export file'!$I:$I,'Export file'!$F:$F,""),10)))</f>
        <v/>
      </c>
    </row>
    <row r="375" spans="2:24" ht="21.95" customHeight="1" x14ac:dyDescent="0.2">
      <c r="B375" s="60"/>
      <c r="C375" s="105"/>
      <c r="D375" s="38"/>
      <c r="E375" s="39"/>
      <c r="F375" s="39"/>
      <c r="G375" s="63"/>
      <c r="H375" s="39" t="str">
        <f t="shared" si="5"/>
        <v/>
      </c>
      <c r="I375" s="39"/>
      <c r="J375" s="77" t="b">
        <v>0</v>
      </c>
      <c r="K375" s="78" t="b">
        <v>0</v>
      </c>
      <c r="L375" s="73"/>
      <c r="M375" s="38" t="str">
        <f>TRIM(IFERROR(_xlfn.LET(_xlpm.desc,_xlfn.XLOOKUP(E375,'Export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75" s="39" t="str">
        <f>IFERROR(_xlfn.LET(_xlpm.desc,_xlfn.XLOOKUP(E375,'Export file'!I:I,'Export file'!H:H,""),_xlpm.startLabel,"Account Number ",_xlpm.startPos,SEARCH(_xlpm.startLabel,_xlpm.desc)+LEN(_xlpm.startLabel),MID(_xlpm.desc,_xlpm.startPos,8)),"-")</f>
        <v>-</v>
      </c>
      <c r="O375" s="39" t="str">
        <f>IFERROR(_xlfn.LET(_xlpm.desc,_xlfn.XLOOKUP(E375,'Export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75" s="70" t="str">
        <f>IFERROR(_xlfn.LET(_xlpm.desc,_xlfn.XLOOKUP(E375,'Export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75" s="40" t="str">
        <f>IFERROR(_xlfn.LET(_xlpm.desc,_xlfn.XLOOKUP(E375,'Export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75" s="39" t="str">
        <f>IFERROR(_xlfn.LET(_xlpm.desc,_xlfn.XLOOKUP(E375,'Export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75" s="45" t="str">
        <f>IFERROR(_xlfn.LET(_xlpm.desc,_xlfn.XLOOKUP(E375,'Export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75" s="38" t="str">
        <f>IFERROR(_xlfn.LET(         _xlpm.desc, _xlfn.XLOOKUP(E375,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75" s="39" t="str">
        <f>IFERROR(_xlfn.LET(_xlpm.desc,_xlfn.XLOOKUP(E375,'Export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75" s="42" t="str">
        <f>IFERROR(_xlfn.LET(_xlpm.desc,_xlfn.XLOOKUP(E375,'Export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75" s="50" t="str">
        <f>IFERROR(_xlfn.LET(_xlpm.desc,_xlfn.XLOOKUP(E375,'Export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75" t="str">
        <f ca="1">IF(E375="","",TODAY()-DATEVALUE(LEFT(_xlfn.XLOOKUP(E375,'Export file'!$I:$I,'Export file'!$F:$F,""),10)))</f>
        <v/>
      </c>
    </row>
    <row r="376" spans="2:24" ht="21.95" customHeight="1" x14ac:dyDescent="0.2">
      <c r="B376" s="60"/>
      <c r="C376" s="105"/>
      <c r="D376" s="38"/>
      <c r="E376" s="39"/>
      <c r="F376" s="39"/>
      <c r="G376" s="63"/>
      <c r="H376" s="39" t="str">
        <f t="shared" si="5"/>
        <v/>
      </c>
      <c r="I376" s="39"/>
      <c r="J376" s="77" t="b">
        <v>0</v>
      </c>
      <c r="K376" s="78" t="b">
        <v>0</v>
      </c>
      <c r="L376" s="73"/>
      <c r="M376" s="38" t="str">
        <f>TRIM(IFERROR(_xlfn.LET(_xlpm.desc,_xlfn.XLOOKUP(E376,'Export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76" s="39" t="str">
        <f>IFERROR(_xlfn.LET(_xlpm.desc,_xlfn.XLOOKUP(E376,'Export file'!I:I,'Export file'!H:H,""),_xlpm.startLabel,"Account Number ",_xlpm.startPos,SEARCH(_xlpm.startLabel,_xlpm.desc)+LEN(_xlpm.startLabel),MID(_xlpm.desc,_xlpm.startPos,8)),"-")</f>
        <v>-</v>
      </c>
      <c r="O376" s="39" t="str">
        <f>IFERROR(_xlfn.LET(_xlpm.desc,_xlfn.XLOOKUP(E376,'Export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76" s="70" t="str">
        <f>IFERROR(_xlfn.LET(_xlpm.desc,_xlfn.XLOOKUP(E376,'Export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76" s="40" t="str">
        <f>IFERROR(_xlfn.LET(_xlpm.desc,_xlfn.XLOOKUP(E376,'Export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76" s="39" t="str">
        <f>IFERROR(_xlfn.LET(_xlpm.desc,_xlfn.XLOOKUP(E376,'Export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76" s="45" t="str">
        <f>IFERROR(_xlfn.LET(_xlpm.desc,_xlfn.XLOOKUP(E376,'Export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76" s="38" t="str">
        <f>IFERROR(_xlfn.LET(         _xlpm.desc, _xlfn.XLOOKUP(E376,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76" s="39" t="str">
        <f>IFERROR(_xlfn.LET(_xlpm.desc,_xlfn.XLOOKUP(E376,'Export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76" s="42" t="str">
        <f>IFERROR(_xlfn.LET(_xlpm.desc,_xlfn.XLOOKUP(E376,'Export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76" s="50" t="str">
        <f>IFERROR(_xlfn.LET(_xlpm.desc,_xlfn.XLOOKUP(E376,'Export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76" t="str">
        <f ca="1">IF(E376="","",TODAY()-DATEVALUE(LEFT(_xlfn.XLOOKUP(E376,'Export file'!$I:$I,'Export file'!$F:$F,""),10)))</f>
        <v/>
      </c>
    </row>
    <row r="377" spans="2:24" ht="21.95" customHeight="1" x14ac:dyDescent="0.2">
      <c r="B377" s="60"/>
      <c r="C377" s="105"/>
      <c r="D377" s="38"/>
      <c r="E377" s="39"/>
      <c r="F377" s="39"/>
      <c r="G377" s="63"/>
      <c r="H377" s="39" t="str">
        <f t="shared" si="5"/>
        <v/>
      </c>
      <c r="I377" s="39"/>
      <c r="J377" s="77" t="b">
        <v>0</v>
      </c>
      <c r="K377" s="78" t="b">
        <v>0</v>
      </c>
      <c r="L377" s="73"/>
      <c r="M377" s="38" t="str">
        <f>TRIM(IFERROR(_xlfn.LET(_xlpm.desc,_xlfn.XLOOKUP(E377,'Export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77" s="39" t="str">
        <f>IFERROR(_xlfn.LET(_xlpm.desc,_xlfn.XLOOKUP(E377,'Export file'!I:I,'Export file'!H:H,""),_xlpm.startLabel,"Account Number ",_xlpm.startPos,SEARCH(_xlpm.startLabel,_xlpm.desc)+LEN(_xlpm.startLabel),MID(_xlpm.desc,_xlpm.startPos,8)),"-")</f>
        <v>-</v>
      </c>
      <c r="O377" s="39" t="str">
        <f>IFERROR(_xlfn.LET(_xlpm.desc,_xlfn.XLOOKUP(E377,'Export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77" s="70" t="str">
        <f>IFERROR(_xlfn.LET(_xlpm.desc,_xlfn.XLOOKUP(E377,'Export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77" s="40" t="str">
        <f>IFERROR(_xlfn.LET(_xlpm.desc,_xlfn.XLOOKUP(E377,'Export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77" s="39" t="str">
        <f>IFERROR(_xlfn.LET(_xlpm.desc,_xlfn.XLOOKUP(E377,'Export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77" s="45" t="str">
        <f>IFERROR(_xlfn.LET(_xlpm.desc,_xlfn.XLOOKUP(E377,'Export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77" s="38" t="str">
        <f>IFERROR(_xlfn.LET(         _xlpm.desc, _xlfn.XLOOKUP(E377,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77" s="39" t="str">
        <f>IFERROR(_xlfn.LET(_xlpm.desc,_xlfn.XLOOKUP(E377,'Export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77" s="42" t="str">
        <f>IFERROR(_xlfn.LET(_xlpm.desc,_xlfn.XLOOKUP(E377,'Export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77" s="50" t="str">
        <f>IFERROR(_xlfn.LET(_xlpm.desc,_xlfn.XLOOKUP(E377,'Export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77" t="str">
        <f ca="1">IF(E377="","",TODAY()-DATEVALUE(LEFT(_xlfn.XLOOKUP(E377,'Export file'!$I:$I,'Export file'!$F:$F,""),10)))</f>
        <v/>
      </c>
    </row>
    <row r="378" spans="2:24" ht="21.95" customHeight="1" x14ac:dyDescent="0.2">
      <c r="B378" s="60"/>
      <c r="C378" s="105"/>
      <c r="D378" s="38"/>
      <c r="E378" s="39"/>
      <c r="F378" s="39"/>
      <c r="G378" s="63"/>
      <c r="H378" s="39" t="str">
        <f t="shared" si="5"/>
        <v/>
      </c>
      <c r="I378" s="39"/>
      <c r="J378" s="77" t="b">
        <v>0</v>
      </c>
      <c r="K378" s="78" t="b">
        <v>0</v>
      </c>
      <c r="L378" s="73"/>
      <c r="M378" s="38" t="str">
        <f>TRIM(IFERROR(_xlfn.LET(_xlpm.desc,_xlfn.XLOOKUP(E378,'Export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78" s="39" t="str">
        <f>IFERROR(_xlfn.LET(_xlpm.desc,_xlfn.XLOOKUP(E378,'Export file'!I:I,'Export file'!H:H,""),_xlpm.startLabel,"Account Number ",_xlpm.startPos,SEARCH(_xlpm.startLabel,_xlpm.desc)+LEN(_xlpm.startLabel),MID(_xlpm.desc,_xlpm.startPos,8)),"-")</f>
        <v>-</v>
      </c>
      <c r="O378" s="39" t="str">
        <f>IFERROR(_xlfn.LET(_xlpm.desc,_xlfn.XLOOKUP(E378,'Export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78" s="70" t="str">
        <f>IFERROR(_xlfn.LET(_xlpm.desc,_xlfn.XLOOKUP(E378,'Export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78" s="40" t="str">
        <f>IFERROR(_xlfn.LET(_xlpm.desc,_xlfn.XLOOKUP(E378,'Export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78" s="39" t="str">
        <f>IFERROR(_xlfn.LET(_xlpm.desc,_xlfn.XLOOKUP(E378,'Export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78" s="45" t="str">
        <f>IFERROR(_xlfn.LET(_xlpm.desc,_xlfn.XLOOKUP(E378,'Export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78" s="38" t="str">
        <f>IFERROR(_xlfn.LET(         _xlpm.desc, _xlfn.XLOOKUP(E378,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78" s="39" t="str">
        <f>IFERROR(_xlfn.LET(_xlpm.desc,_xlfn.XLOOKUP(E378,'Export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78" s="42" t="str">
        <f>IFERROR(_xlfn.LET(_xlpm.desc,_xlfn.XLOOKUP(E378,'Export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78" s="50" t="str">
        <f>IFERROR(_xlfn.LET(_xlpm.desc,_xlfn.XLOOKUP(E378,'Export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78" t="str">
        <f ca="1">IF(E378="","",TODAY()-DATEVALUE(LEFT(_xlfn.XLOOKUP(E378,'Export file'!$I:$I,'Export file'!$F:$F,""),10)))</f>
        <v/>
      </c>
    </row>
    <row r="379" spans="2:24" ht="21.95" customHeight="1" x14ac:dyDescent="0.2">
      <c r="B379" s="60"/>
      <c r="C379" s="105"/>
      <c r="D379" s="38"/>
      <c r="E379" s="39"/>
      <c r="F379" s="39"/>
      <c r="G379" s="63"/>
      <c r="H379" s="39" t="str">
        <f t="shared" si="5"/>
        <v/>
      </c>
      <c r="I379" s="39"/>
      <c r="J379" s="77" t="b">
        <v>0</v>
      </c>
      <c r="K379" s="78" t="b">
        <v>0</v>
      </c>
      <c r="L379" s="73"/>
      <c r="M379" s="38" t="str">
        <f>TRIM(IFERROR(_xlfn.LET(_xlpm.desc,_xlfn.XLOOKUP(E379,'Export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79" s="39" t="str">
        <f>IFERROR(_xlfn.LET(_xlpm.desc,_xlfn.XLOOKUP(E379,'Export file'!I:I,'Export file'!H:H,""),_xlpm.startLabel,"Account Number ",_xlpm.startPos,SEARCH(_xlpm.startLabel,_xlpm.desc)+LEN(_xlpm.startLabel),MID(_xlpm.desc,_xlpm.startPos,8)),"-")</f>
        <v>-</v>
      </c>
      <c r="O379" s="39" t="str">
        <f>IFERROR(_xlfn.LET(_xlpm.desc,_xlfn.XLOOKUP(E379,'Export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79" s="70" t="str">
        <f>IFERROR(_xlfn.LET(_xlpm.desc,_xlfn.XLOOKUP(E379,'Export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79" s="40" t="str">
        <f>IFERROR(_xlfn.LET(_xlpm.desc,_xlfn.XLOOKUP(E379,'Export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79" s="39" t="str">
        <f>IFERROR(_xlfn.LET(_xlpm.desc,_xlfn.XLOOKUP(E379,'Export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79" s="45" t="str">
        <f>IFERROR(_xlfn.LET(_xlpm.desc,_xlfn.XLOOKUP(E379,'Export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79" s="38" t="str">
        <f>IFERROR(_xlfn.LET(         _xlpm.desc, _xlfn.XLOOKUP(E379,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79" s="39" t="str">
        <f>IFERROR(_xlfn.LET(_xlpm.desc,_xlfn.XLOOKUP(E379,'Export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79" s="42" t="str">
        <f>IFERROR(_xlfn.LET(_xlpm.desc,_xlfn.XLOOKUP(E379,'Export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79" s="50" t="str">
        <f>IFERROR(_xlfn.LET(_xlpm.desc,_xlfn.XLOOKUP(E379,'Export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79" t="str">
        <f ca="1">IF(E379="","",TODAY()-DATEVALUE(LEFT(_xlfn.XLOOKUP(E379,'Export file'!$I:$I,'Export file'!$F:$F,""),10)))</f>
        <v/>
      </c>
    </row>
    <row r="380" spans="2:24" ht="21.95" customHeight="1" x14ac:dyDescent="0.2">
      <c r="B380" s="60"/>
      <c r="C380" s="105"/>
      <c r="D380" s="38"/>
      <c r="E380" s="39"/>
      <c r="F380" s="39"/>
      <c r="G380" s="63"/>
      <c r="H380" s="39" t="str">
        <f t="shared" si="5"/>
        <v/>
      </c>
      <c r="I380" s="39"/>
      <c r="J380" s="77" t="b">
        <v>0</v>
      </c>
      <c r="K380" s="78" t="b">
        <v>0</v>
      </c>
      <c r="L380" s="73"/>
      <c r="M380" s="38" t="str">
        <f>TRIM(IFERROR(_xlfn.LET(_xlpm.desc,_xlfn.XLOOKUP(E380,'Export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80" s="39" t="str">
        <f>IFERROR(_xlfn.LET(_xlpm.desc,_xlfn.XLOOKUP(E380,'Export file'!I:I,'Export file'!H:H,""),_xlpm.startLabel,"Account Number ",_xlpm.startPos,SEARCH(_xlpm.startLabel,_xlpm.desc)+LEN(_xlpm.startLabel),MID(_xlpm.desc,_xlpm.startPos,8)),"-")</f>
        <v>-</v>
      </c>
      <c r="O380" s="39" t="str">
        <f>IFERROR(_xlfn.LET(_xlpm.desc,_xlfn.XLOOKUP(E380,'Export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80" s="70" t="str">
        <f>IFERROR(_xlfn.LET(_xlpm.desc,_xlfn.XLOOKUP(E380,'Export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80" s="40" t="str">
        <f>IFERROR(_xlfn.LET(_xlpm.desc,_xlfn.XLOOKUP(E380,'Export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80" s="39" t="str">
        <f>IFERROR(_xlfn.LET(_xlpm.desc,_xlfn.XLOOKUP(E380,'Export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80" s="45" t="str">
        <f>IFERROR(_xlfn.LET(_xlpm.desc,_xlfn.XLOOKUP(E380,'Export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80" s="38" t="str">
        <f>IFERROR(_xlfn.LET(         _xlpm.desc, _xlfn.XLOOKUP(E380,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80" s="39" t="str">
        <f>IFERROR(_xlfn.LET(_xlpm.desc,_xlfn.XLOOKUP(E380,'Export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80" s="42" t="str">
        <f>IFERROR(_xlfn.LET(_xlpm.desc,_xlfn.XLOOKUP(E380,'Export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80" s="50" t="str">
        <f>IFERROR(_xlfn.LET(_xlpm.desc,_xlfn.XLOOKUP(E380,'Export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80" t="str">
        <f ca="1">IF(E380="","",TODAY()-DATEVALUE(LEFT(_xlfn.XLOOKUP(E380,'Export file'!$I:$I,'Export file'!$F:$F,""),10)))</f>
        <v/>
      </c>
    </row>
    <row r="381" spans="2:24" ht="21.95" customHeight="1" x14ac:dyDescent="0.2">
      <c r="B381" s="60"/>
      <c r="C381" s="105"/>
      <c r="D381" s="38"/>
      <c r="E381" s="39"/>
      <c r="F381" s="39"/>
      <c r="G381" s="63"/>
      <c r="H381" s="39" t="str">
        <f t="shared" si="5"/>
        <v/>
      </c>
      <c r="I381" s="39"/>
      <c r="J381" s="77" t="b">
        <v>0</v>
      </c>
      <c r="K381" s="78" t="b">
        <v>0</v>
      </c>
      <c r="L381" s="73"/>
      <c r="M381" s="38" t="str">
        <f>TRIM(IFERROR(_xlfn.LET(_xlpm.desc,_xlfn.XLOOKUP(E381,'Export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81" s="39" t="str">
        <f>IFERROR(_xlfn.LET(_xlpm.desc,_xlfn.XLOOKUP(E381,'Export file'!I:I,'Export file'!H:H,""),_xlpm.startLabel,"Account Number ",_xlpm.startPos,SEARCH(_xlpm.startLabel,_xlpm.desc)+LEN(_xlpm.startLabel),MID(_xlpm.desc,_xlpm.startPos,8)),"-")</f>
        <v>-</v>
      </c>
      <c r="O381" s="39" t="str">
        <f>IFERROR(_xlfn.LET(_xlpm.desc,_xlfn.XLOOKUP(E381,'Export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81" s="70" t="str">
        <f>IFERROR(_xlfn.LET(_xlpm.desc,_xlfn.XLOOKUP(E381,'Export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81" s="40" t="str">
        <f>IFERROR(_xlfn.LET(_xlpm.desc,_xlfn.XLOOKUP(E381,'Export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81" s="39" t="str">
        <f>IFERROR(_xlfn.LET(_xlpm.desc,_xlfn.XLOOKUP(E381,'Export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81" s="45" t="str">
        <f>IFERROR(_xlfn.LET(_xlpm.desc,_xlfn.XLOOKUP(E381,'Export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81" s="38" t="str">
        <f>IFERROR(_xlfn.LET(         _xlpm.desc, _xlfn.XLOOKUP(E381,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81" s="39" t="str">
        <f>IFERROR(_xlfn.LET(_xlpm.desc,_xlfn.XLOOKUP(E381,'Export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81" s="42" t="str">
        <f>IFERROR(_xlfn.LET(_xlpm.desc,_xlfn.XLOOKUP(E381,'Export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81" s="50" t="str">
        <f>IFERROR(_xlfn.LET(_xlpm.desc,_xlfn.XLOOKUP(E381,'Export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81" t="str">
        <f ca="1">IF(E381="","",TODAY()-DATEVALUE(LEFT(_xlfn.XLOOKUP(E381,'Export file'!$I:$I,'Export file'!$F:$F,""),10)))</f>
        <v/>
      </c>
    </row>
    <row r="382" spans="2:24" ht="21.95" customHeight="1" x14ac:dyDescent="0.2">
      <c r="B382" s="60"/>
      <c r="C382" s="105"/>
      <c r="D382" s="38"/>
      <c r="E382" s="39"/>
      <c r="F382" s="39"/>
      <c r="G382" s="63"/>
      <c r="H382" s="39" t="str">
        <f t="shared" si="5"/>
        <v/>
      </c>
      <c r="I382" s="39"/>
      <c r="J382" s="77" t="b">
        <v>0</v>
      </c>
      <c r="K382" s="78" t="b">
        <v>0</v>
      </c>
      <c r="L382" s="73"/>
      <c r="M382" s="38" t="str">
        <f>TRIM(IFERROR(_xlfn.LET(_xlpm.desc,_xlfn.XLOOKUP(E382,'Export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82" s="39" t="str">
        <f>IFERROR(_xlfn.LET(_xlpm.desc,_xlfn.XLOOKUP(E382,'Export file'!I:I,'Export file'!H:H,""),_xlpm.startLabel,"Account Number ",_xlpm.startPos,SEARCH(_xlpm.startLabel,_xlpm.desc)+LEN(_xlpm.startLabel),MID(_xlpm.desc,_xlpm.startPos,8)),"-")</f>
        <v>-</v>
      </c>
      <c r="O382" s="39" t="str">
        <f>IFERROR(_xlfn.LET(_xlpm.desc,_xlfn.XLOOKUP(E382,'Export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82" s="70" t="str">
        <f>IFERROR(_xlfn.LET(_xlpm.desc,_xlfn.XLOOKUP(E382,'Export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82" s="40" t="str">
        <f>IFERROR(_xlfn.LET(_xlpm.desc,_xlfn.XLOOKUP(E382,'Export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82" s="39" t="str">
        <f>IFERROR(_xlfn.LET(_xlpm.desc,_xlfn.XLOOKUP(E382,'Export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82" s="45" t="str">
        <f>IFERROR(_xlfn.LET(_xlpm.desc,_xlfn.XLOOKUP(E382,'Export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82" s="38" t="str">
        <f>IFERROR(_xlfn.LET(         _xlpm.desc, _xlfn.XLOOKUP(E382,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82" s="39" t="str">
        <f>IFERROR(_xlfn.LET(_xlpm.desc,_xlfn.XLOOKUP(E382,'Export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82" s="42" t="str">
        <f>IFERROR(_xlfn.LET(_xlpm.desc,_xlfn.XLOOKUP(E382,'Export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82" s="50" t="str">
        <f>IFERROR(_xlfn.LET(_xlpm.desc,_xlfn.XLOOKUP(E382,'Export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82" t="str">
        <f ca="1">IF(E382="","",TODAY()-DATEVALUE(LEFT(_xlfn.XLOOKUP(E382,'Export file'!$I:$I,'Export file'!$F:$F,""),10)))</f>
        <v/>
      </c>
    </row>
    <row r="383" spans="2:24" ht="21.95" customHeight="1" x14ac:dyDescent="0.2">
      <c r="B383" s="60"/>
      <c r="C383" s="105"/>
      <c r="D383" s="38"/>
      <c r="E383" s="39"/>
      <c r="F383" s="39"/>
      <c r="G383" s="63"/>
      <c r="H383" s="39" t="str">
        <f t="shared" si="5"/>
        <v/>
      </c>
      <c r="I383" s="39"/>
      <c r="J383" s="77" t="b">
        <v>0</v>
      </c>
      <c r="K383" s="78" t="b">
        <v>0</v>
      </c>
      <c r="L383" s="73"/>
      <c r="M383" s="38" t="str">
        <f>TRIM(IFERROR(_xlfn.LET(_xlpm.desc,_xlfn.XLOOKUP(E383,'Export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83" s="39" t="str">
        <f>IFERROR(_xlfn.LET(_xlpm.desc,_xlfn.XLOOKUP(E383,'Export file'!I:I,'Export file'!H:H,""),_xlpm.startLabel,"Account Number ",_xlpm.startPos,SEARCH(_xlpm.startLabel,_xlpm.desc)+LEN(_xlpm.startLabel),MID(_xlpm.desc,_xlpm.startPos,8)),"-")</f>
        <v>-</v>
      </c>
      <c r="O383" s="39" t="str">
        <f>IFERROR(_xlfn.LET(_xlpm.desc,_xlfn.XLOOKUP(E383,'Export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83" s="70" t="str">
        <f>IFERROR(_xlfn.LET(_xlpm.desc,_xlfn.XLOOKUP(E383,'Export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83" s="40" t="str">
        <f>IFERROR(_xlfn.LET(_xlpm.desc,_xlfn.XLOOKUP(E383,'Export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83" s="39" t="str">
        <f>IFERROR(_xlfn.LET(_xlpm.desc,_xlfn.XLOOKUP(E383,'Export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83" s="45" t="str">
        <f>IFERROR(_xlfn.LET(_xlpm.desc,_xlfn.XLOOKUP(E383,'Export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83" s="38" t="str">
        <f>IFERROR(_xlfn.LET(         _xlpm.desc, _xlfn.XLOOKUP(E383,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83" s="39" t="str">
        <f>IFERROR(_xlfn.LET(_xlpm.desc,_xlfn.XLOOKUP(E383,'Export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83" s="42" t="str">
        <f>IFERROR(_xlfn.LET(_xlpm.desc,_xlfn.XLOOKUP(E383,'Export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83" s="50" t="str">
        <f>IFERROR(_xlfn.LET(_xlpm.desc,_xlfn.XLOOKUP(E383,'Export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83" t="str">
        <f ca="1">IF(E383="","",TODAY()-DATEVALUE(LEFT(_xlfn.XLOOKUP(E383,'Export file'!$I:$I,'Export file'!$F:$F,""),10)))</f>
        <v/>
      </c>
    </row>
    <row r="384" spans="2:24" ht="21.95" customHeight="1" x14ac:dyDescent="0.2">
      <c r="B384" s="60"/>
      <c r="C384" s="105"/>
      <c r="D384" s="38"/>
      <c r="E384" s="39"/>
      <c r="F384" s="39"/>
      <c r="G384" s="63"/>
      <c r="H384" s="39" t="str">
        <f t="shared" si="5"/>
        <v/>
      </c>
      <c r="I384" s="39"/>
      <c r="J384" s="77" t="b">
        <v>0</v>
      </c>
      <c r="K384" s="78" t="b">
        <v>0</v>
      </c>
      <c r="L384" s="73"/>
      <c r="M384" s="38" t="str">
        <f>TRIM(IFERROR(_xlfn.LET(_xlpm.desc,_xlfn.XLOOKUP(E384,'Export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84" s="39" t="str">
        <f>IFERROR(_xlfn.LET(_xlpm.desc,_xlfn.XLOOKUP(E384,'Export file'!I:I,'Export file'!H:H,""),_xlpm.startLabel,"Account Number ",_xlpm.startPos,SEARCH(_xlpm.startLabel,_xlpm.desc)+LEN(_xlpm.startLabel),MID(_xlpm.desc,_xlpm.startPos,8)),"-")</f>
        <v>-</v>
      </c>
      <c r="O384" s="39" t="str">
        <f>IFERROR(_xlfn.LET(_xlpm.desc,_xlfn.XLOOKUP(E384,'Export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84" s="70" t="str">
        <f>IFERROR(_xlfn.LET(_xlpm.desc,_xlfn.XLOOKUP(E384,'Export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84" s="40" t="str">
        <f>IFERROR(_xlfn.LET(_xlpm.desc,_xlfn.XLOOKUP(E384,'Export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84" s="39" t="str">
        <f>IFERROR(_xlfn.LET(_xlpm.desc,_xlfn.XLOOKUP(E384,'Export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84" s="45" t="str">
        <f>IFERROR(_xlfn.LET(_xlpm.desc,_xlfn.XLOOKUP(E384,'Export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84" s="38" t="str">
        <f>IFERROR(_xlfn.LET(         _xlpm.desc, _xlfn.XLOOKUP(E384,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84" s="39" t="str">
        <f>IFERROR(_xlfn.LET(_xlpm.desc,_xlfn.XLOOKUP(E384,'Export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84" s="42" t="str">
        <f>IFERROR(_xlfn.LET(_xlpm.desc,_xlfn.XLOOKUP(E384,'Export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84" s="50" t="str">
        <f>IFERROR(_xlfn.LET(_xlpm.desc,_xlfn.XLOOKUP(E384,'Export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84" t="str">
        <f ca="1">IF(E384="","",TODAY()-DATEVALUE(LEFT(_xlfn.XLOOKUP(E384,'Export file'!$I:$I,'Export file'!$F:$F,""),10)))</f>
        <v/>
      </c>
    </row>
    <row r="385" spans="2:24" ht="21.95" customHeight="1" x14ac:dyDescent="0.2">
      <c r="B385" s="60"/>
      <c r="C385" s="105"/>
      <c r="D385" s="38"/>
      <c r="E385" s="39"/>
      <c r="F385" s="39"/>
      <c r="G385" s="63"/>
      <c r="H385" s="39" t="str">
        <f t="shared" si="5"/>
        <v/>
      </c>
      <c r="I385" s="39"/>
      <c r="J385" s="77" t="b">
        <v>0</v>
      </c>
      <c r="K385" s="78" t="b">
        <v>0</v>
      </c>
      <c r="L385" s="73"/>
      <c r="M385" s="38" t="str">
        <f>TRIM(IFERROR(_xlfn.LET(_xlpm.desc,_xlfn.XLOOKUP(E385,'Export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85" s="39" t="str">
        <f>IFERROR(_xlfn.LET(_xlpm.desc,_xlfn.XLOOKUP(E385,'Export file'!I:I,'Export file'!H:H,""),_xlpm.startLabel,"Account Number ",_xlpm.startPos,SEARCH(_xlpm.startLabel,_xlpm.desc)+LEN(_xlpm.startLabel),MID(_xlpm.desc,_xlpm.startPos,8)),"-")</f>
        <v>-</v>
      </c>
      <c r="O385" s="39" t="str">
        <f>IFERROR(_xlfn.LET(_xlpm.desc,_xlfn.XLOOKUP(E385,'Export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85" s="70" t="str">
        <f>IFERROR(_xlfn.LET(_xlpm.desc,_xlfn.XLOOKUP(E385,'Export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85" s="40" t="str">
        <f>IFERROR(_xlfn.LET(_xlpm.desc,_xlfn.XLOOKUP(E385,'Export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85" s="39" t="str">
        <f>IFERROR(_xlfn.LET(_xlpm.desc,_xlfn.XLOOKUP(E385,'Export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85" s="45" t="str">
        <f>IFERROR(_xlfn.LET(_xlpm.desc,_xlfn.XLOOKUP(E385,'Export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85" s="38" t="str">
        <f>IFERROR(_xlfn.LET(         _xlpm.desc, _xlfn.XLOOKUP(E385,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85" s="39" t="str">
        <f>IFERROR(_xlfn.LET(_xlpm.desc,_xlfn.XLOOKUP(E385,'Export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85" s="42" t="str">
        <f>IFERROR(_xlfn.LET(_xlpm.desc,_xlfn.XLOOKUP(E385,'Export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85" s="50" t="str">
        <f>IFERROR(_xlfn.LET(_xlpm.desc,_xlfn.XLOOKUP(E385,'Export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85" t="str">
        <f ca="1">IF(E385="","",TODAY()-DATEVALUE(LEFT(_xlfn.XLOOKUP(E385,'Export file'!$I:$I,'Export file'!$F:$F,""),10)))</f>
        <v/>
      </c>
    </row>
    <row r="386" spans="2:24" ht="21.95" customHeight="1" x14ac:dyDescent="0.2">
      <c r="B386" s="60"/>
      <c r="C386" s="105"/>
      <c r="D386" s="38"/>
      <c r="E386" s="39"/>
      <c r="F386" s="39"/>
      <c r="G386" s="63"/>
      <c r="H386" s="39" t="str">
        <f t="shared" si="5"/>
        <v/>
      </c>
      <c r="I386" s="39"/>
      <c r="J386" s="77" t="b">
        <v>0</v>
      </c>
      <c r="K386" s="78" t="b">
        <v>0</v>
      </c>
      <c r="L386" s="73"/>
      <c r="M386" s="38" t="str">
        <f>TRIM(IFERROR(_xlfn.LET(_xlpm.desc,_xlfn.XLOOKUP(E386,'Export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86" s="39" t="str">
        <f>IFERROR(_xlfn.LET(_xlpm.desc,_xlfn.XLOOKUP(E386,'Export file'!I:I,'Export file'!H:H,""),_xlpm.startLabel,"Account Number ",_xlpm.startPos,SEARCH(_xlpm.startLabel,_xlpm.desc)+LEN(_xlpm.startLabel),MID(_xlpm.desc,_xlpm.startPos,8)),"-")</f>
        <v>-</v>
      </c>
      <c r="O386" s="39" t="str">
        <f>IFERROR(_xlfn.LET(_xlpm.desc,_xlfn.XLOOKUP(E386,'Export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86" s="70" t="str">
        <f>IFERROR(_xlfn.LET(_xlpm.desc,_xlfn.XLOOKUP(E386,'Export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86" s="40" t="str">
        <f>IFERROR(_xlfn.LET(_xlpm.desc,_xlfn.XLOOKUP(E386,'Export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86" s="39" t="str">
        <f>IFERROR(_xlfn.LET(_xlpm.desc,_xlfn.XLOOKUP(E386,'Export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86" s="45" t="str">
        <f>IFERROR(_xlfn.LET(_xlpm.desc,_xlfn.XLOOKUP(E386,'Export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86" s="38" t="str">
        <f>IFERROR(_xlfn.LET(         _xlpm.desc, _xlfn.XLOOKUP(E386,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86" s="39" t="str">
        <f>IFERROR(_xlfn.LET(_xlpm.desc,_xlfn.XLOOKUP(E386,'Export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86" s="42" t="str">
        <f>IFERROR(_xlfn.LET(_xlpm.desc,_xlfn.XLOOKUP(E386,'Export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86" s="50" t="str">
        <f>IFERROR(_xlfn.LET(_xlpm.desc,_xlfn.XLOOKUP(E386,'Export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86" t="str">
        <f ca="1">IF(E386="","",TODAY()-DATEVALUE(LEFT(_xlfn.XLOOKUP(E386,'Export file'!$I:$I,'Export file'!$F:$F,""),10)))</f>
        <v/>
      </c>
    </row>
    <row r="387" spans="2:24" ht="21.95" customHeight="1" x14ac:dyDescent="0.2">
      <c r="B387" s="60"/>
      <c r="C387" s="105"/>
      <c r="D387" s="38"/>
      <c r="E387" s="39"/>
      <c r="F387" s="39"/>
      <c r="G387" s="63"/>
      <c r="H387" s="39" t="str">
        <f t="shared" si="5"/>
        <v/>
      </c>
      <c r="I387" s="39"/>
      <c r="J387" s="77" t="b">
        <v>0</v>
      </c>
      <c r="K387" s="78" t="b">
        <v>0</v>
      </c>
      <c r="L387" s="73"/>
      <c r="M387" s="38" t="str">
        <f>TRIM(IFERROR(_xlfn.LET(_xlpm.desc,_xlfn.XLOOKUP(E387,'Export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87" s="39" t="str">
        <f>IFERROR(_xlfn.LET(_xlpm.desc,_xlfn.XLOOKUP(E387,'Export file'!I:I,'Export file'!H:H,""),_xlpm.startLabel,"Account Number ",_xlpm.startPos,SEARCH(_xlpm.startLabel,_xlpm.desc)+LEN(_xlpm.startLabel),MID(_xlpm.desc,_xlpm.startPos,8)),"-")</f>
        <v>-</v>
      </c>
      <c r="O387" s="39" t="str">
        <f>IFERROR(_xlfn.LET(_xlpm.desc,_xlfn.XLOOKUP(E387,'Export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87" s="70" t="str">
        <f>IFERROR(_xlfn.LET(_xlpm.desc,_xlfn.XLOOKUP(E387,'Export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87" s="40" t="str">
        <f>IFERROR(_xlfn.LET(_xlpm.desc,_xlfn.XLOOKUP(E387,'Export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87" s="39" t="str">
        <f>IFERROR(_xlfn.LET(_xlpm.desc,_xlfn.XLOOKUP(E387,'Export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87" s="45" t="str">
        <f>IFERROR(_xlfn.LET(_xlpm.desc,_xlfn.XLOOKUP(E387,'Export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87" s="38" t="str">
        <f>IFERROR(_xlfn.LET(         _xlpm.desc, _xlfn.XLOOKUP(E387,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87" s="39" t="str">
        <f>IFERROR(_xlfn.LET(_xlpm.desc,_xlfn.XLOOKUP(E387,'Export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87" s="42" t="str">
        <f>IFERROR(_xlfn.LET(_xlpm.desc,_xlfn.XLOOKUP(E387,'Export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87" s="50" t="str">
        <f>IFERROR(_xlfn.LET(_xlpm.desc,_xlfn.XLOOKUP(E387,'Export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87" t="str">
        <f ca="1">IF(E387="","",TODAY()-DATEVALUE(LEFT(_xlfn.XLOOKUP(E387,'Export file'!$I:$I,'Export file'!$F:$F,""),10)))</f>
        <v/>
      </c>
    </row>
    <row r="388" spans="2:24" ht="21.95" customHeight="1" x14ac:dyDescent="0.2">
      <c r="B388" s="60"/>
      <c r="C388" s="105"/>
      <c r="D388" s="38"/>
      <c r="E388" s="39"/>
      <c r="F388" s="39"/>
      <c r="G388" s="63"/>
      <c r="H388" s="39" t="str">
        <f t="shared" si="5"/>
        <v/>
      </c>
      <c r="I388" s="39"/>
      <c r="J388" s="77" t="b">
        <v>0</v>
      </c>
      <c r="K388" s="78" t="b">
        <v>0</v>
      </c>
      <c r="L388" s="73"/>
      <c r="M388" s="38" t="str">
        <f>TRIM(IFERROR(_xlfn.LET(_xlpm.desc,_xlfn.XLOOKUP(E388,'Export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88" s="39" t="str">
        <f>IFERROR(_xlfn.LET(_xlpm.desc,_xlfn.XLOOKUP(E388,'Export file'!I:I,'Export file'!H:H,""),_xlpm.startLabel,"Account Number ",_xlpm.startPos,SEARCH(_xlpm.startLabel,_xlpm.desc)+LEN(_xlpm.startLabel),MID(_xlpm.desc,_xlpm.startPos,8)),"-")</f>
        <v>-</v>
      </c>
      <c r="O388" s="39" t="str">
        <f>IFERROR(_xlfn.LET(_xlpm.desc,_xlfn.XLOOKUP(E388,'Export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88" s="70" t="str">
        <f>IFERROR(_xlfn.LET(_xlpm.desc,_xlfn.XLOOKUP(E388,'Export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88" s="40" t="str">
        <f>IFERROR(_xlfn.LET(_xlpm.desc,_xlfn.XLOOKUP(E388,'Export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88" s="39" t="str">
        <f>IFERROR(_xlfn.LET(_xlpm.desc,_xlfn.XLOOKUP(E388,'Export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88" s="45" t="str">
        <f>IFERROR(_xlfn.LET(_xlpm.desc,_xlfn.XLOOKUP(E388,'Export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88" s="38" t="str">
        <f>IFERROR(_xlfn.LET(         _xlpm.desc, _xlfn.XLOOKUP(E388,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88" s="39" t="str">
        <f>IFERROR(_xlfn.LET(_xlpm.desc,_xlfn.XLOOKUP(E388,'Export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88" s="42" t="str">
        <f>IFERROR(_xlfn.LET(_xlpm.desc,_xlfn.XLOOKUP(E388,'Export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88" s="50" t="str">
        <f>IFERROR(_xlfn.LET(_xlpm.desc,_xlfn.XLOOKUP(E388,'Export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88" t="str">
        <f ca="1">IF(E388="","",TODAY()-DATEVALUE(LEFT(_xlfn.XLOOKUP(E388,'Export file'!$I:$I,'Export file'!$F:$F,""),10)))</f>
        <v/>
      </c>
    </row>
    <row r="389" spans="2:24" ht="21.95" customHeight="1" x14ac:dyDescent="0.2">
      <c r="B389" s="60"/>
      <c r="C389" s="105"/>
      <c r="D389" s="38"/>
      <c r="E389" s="39"/>
      <c r="F389" s="39"/>
      <c r="G389" s="63"/>
      <c r="H389" s="39" t="str">
        <f t="shared" ref="H389:H452" si="6">IF($E389="","",IF(OR($M389="",$M389="-",NOT(ISNUMBER(VALUE($N389))),LEN($N389)&lt;&gt;8,NOT(ISNUMBER(VALUE($O389))),LEN($O389)&lt;&gt;6),"Check: "&amp;MID(IF(OR($M389="",$M389="-"),"| Missing Name","")&amp;IF(NOT(ISNUMBER(VALUE($N389))),"| Acct No invalid",IF(LEN($N389)&gt;8,"| Acct No too long ("&amp;LEN($N389)&amp;")",IF(LEN($N389)&lt;8,"| Acct No too short ("&amp;LEN($N389)&amp;")","")))&amp;IF(NOT(ISNUMBER(VALUE($O389))),"| Sort Code invalid",IF(LEN($O389)&gt;6,"| Sort Code too long ("&amp;LEN($O389)&amp;")",IF(LEN($O389)&lt;6,"| Sort Code too short ("&amp;LEN($O389)&amp;")",""))),3,200),"OK"))</f>
        <v/>
      </c>
      <c r="I389" s="39"/>
      <c r="J389" s="77" t="b">
        <v>0</v>
      </c>
      <c r="K389" s="78" t="b">
        <v>0</v>
      </c>
      <c r="L389" s="73"/>
      <c r="M389" s="38" t="str">
        <f>TRIM(IFERROR(_xlfn.LET(_xlpm.desc,_xlfn.XLOOKUP(E389,'Export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89" s="39" t="str">
        <f>IFERROR(_xlfn.LET(_xlpm.desc,_xlfn.XLOOKUP(E389,'Export file'!I:I,'Export file'!H:H,""),_xlpm.startLabel,"Account Number ",_xlpm.startPos,SEARCH(_xlpm.startLabel,_xlpm.desc)+LEN(_xlpm.startLabel),MID(_xlpm.desc,_xlpm.startPos,8)),"-")</f>
        <v>-</v>
      </c>
      <c r="O389" s="39" t="str">
        <f>IFERROR(_xlfn.LET(_xlpm.desc,_xlfn.XLOOKUP(E389,'Export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89" s="70" t="str">
        <f>IFERROR(_xlfn.LET(_xlpm.desc,_xlfn.XLOOKUP(E389,'Export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89" s="40" t="str">
        <f>IFERROR(_xlfn.LET(_xlpm.desc,_xlfn.XLOOKUP(E389,'Export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89" s="39" t="str">
        <f>IFERROR(_xlfn.LET(_xlpm.desc,_xlfn.XLOOKUP(E389,'Export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89" s="45" t="str">
        <f>IFERROR(_xlfn.LET(_xlpm.desc,_xlfn.XLOOKUP(E389,'Export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89" s="38" t="str">
        <f>IFERROR(_xlfn.LET(         _xlpm.desc, _xlfn.XLOOKUP(E389,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89" s="39" t="str">
        <f>IFERROR(_xlfn.LET(_xlpm.desc,_xlfn.XLOOKUP(E389,'Export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89" s="42" t="str">
        <f>IFERROR(_xlfn.LET(_xlpm.desc,_xlfn.XLOOKUP(E389,'Export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89" s="50" t="str">
        <f>IFERROR(_xlfn.LET(_xlpm.desc,_xlfn.XLOOKUP(E389,'Export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89" t="str">
        <f ca="1">IF(E389="","",TODAY()-DATEVALUE(LEFT(_xlfn.XLOOKUP(E389,'Export file'!$I:$I,'Export file'!$F:$F,""),10)))</f>
        <v/>
      </c>
    </row>
    <row r="390" spans="2:24" ht="21.95" customHeight="1" x14ac:dyDescent="0.2">
      <c r="B390" s="60"/>
      <c r="C390" s="105"/>
      <c r="D390" s="38"/>
      <c r="E390" s="39"/>
      <c r="F390" s="39"/>
      <c r="G390" s="63"/>
      <c r="H390" s="39" t="str">
        <f t="shared" si="6"/>
        <v/>
      </c>
      <c r="I390" s="39"/>
      <c r="J390" s="77" t="b">
        <v>0</v>
      </c>
      <c r="K390" s="78" t="b">
        <v>0</v>
      </c>
      <c r="L390" s="73"/>
      <c r="M390" s="38" t="str">
        <f>TRIM(IFERROR(_xlfn.LET(_xlpm.desc,_xlfn.XLOOKUP(E390,'Export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90" s="39" t="str">
        <f>IFERROR(_xlfn.LET(_xlpm.desc,_xlfn.XLOOKUP(E390,'Export file'!I:I,'Export file'!H:H,""),_xlpm.startLabel,"Account Number ",_xlpm.startPos,SEARCH(_xlpm.startLabel,_xlpm.desc)+LEN(_xlpm.startLabel),MID(_xlpm.desc,_xlpm.startPos,8)),"-")</f>
        <v>-</v>
      </c>
      <c r="O390" s="39" t="str">
        <f>IFERROR(_xlfn.LET(_xlpm.desc,_xlfn.XLOOKUP(E390,'Export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90" s="70" t="str">
        <f>IFERROR(_xlfn.LET(_xlpm.desc,_xlfn.XLOOKUP(E390,'Export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90" s="40" t="str">
        <f>IFERROR(_xlfn.LET(_xlpm.desc,_xlfn.XLOOKUP(E390,'Export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90" s="39" t="str">
        <f>IFERROR(_xlfn.LET(_xlpm.desc,_xlfn.XLOOKUP(E390,'Export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90" s="45" t="str">
        <f>IFERROR(_xlfn.LET(_xlpm.desc,_xlfn.XLOOKUP(E390,'Export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90" s="38" t="str">
        <f>IFERROR(_xlfn.LET(         _xlpm.desc, _xlfn.XLOOKUP(E390,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90" s="39" t="str">
        <f>IFERROR(_xlfn.LET(_xlpm.desc,_xlfn.XLOOKUP(E390,'Export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90" s="42" t="str">
        <f>IFERROR(_xlfn.LET(_xlpm.desc,_xlfn.XLOOKUP(E390,'Export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90" s="50" t="str">
        <f>IFERROR(_xlfn.LET(_xlpm.desc,_xlfn.XLOOKUP(E390,'Export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90" t="str">
        <f ca="1">IF(E390="","",TODAY()-DATEVALUE(LEFT(_xlfn.XLOOKUP(E390,'Export file'!$I:$I,'Export file'!$F:$F,""),10)))</f>
        <v/>
      </c>
    </row>
    <row r="391" spans="2:24" ht="21.95" customHeight="1" x14ac:dyDescent="0.2">
      <c r="B391" s="60"/>
      <c r="C391" s="105"/>
      <c r="D391" s="38"/>
      <c r="E391" s="39"/>
      <c r="F391" s="39"/>
      <c r="G391" s="63"/>
      <c r="H391" s="39" t="str">
        <f t="shared" si="6"/>
        <v/>
      </c>
      <c r="I391" s="39"/>
      <c r="J391" s="77" t="b">
        <v>0</v>
      </c>
      <c r="K391" s="78" t="b">
        <v>0</v>
      </c>
      <c r="L391" s="73"/>
      <c r="M391" s="38" t="str">
        <f>TRIM(IFERROR(_xlfn.LET(_xlpm.desc,_xlfn.XLOOKUP(E391,'Export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91" s="39" t="str">
        <f>IFERROR(_xlfn.LET(_xlpm.desc,_xlfn.XLOOKUP(E391,'Export file'!I:I,'Export file'!H:H,""),_xlpm.startLabel,"Account Number ",_xlpm.startPos,SEARCH(_xlpm.startLabel,_xlpm.desc)+LEN(_xlpm.startLabel),MID(_xlpm.desc,_xlpm.startPos,8)),"-")</f>
        <v>-</v>
      </c>
      <c r="O391" s="39" t="str">
        <f>IFERROR(_xlfn.LET(_xlpm.desc,_xlfn.XLOOKUP(E391,'Export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91" s="70" t="str">
        <f>IFERROR(_xlfn.LET(_xlpm.desc,_xlfn.XLOOKUP(E391,'Export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91" s="40" t="str">
        <f>IFERROR(_xlfn.LET(_xlpm.desc,_xlfn.XLOOKUP(E391,'Export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91" s="39" t="str">
        <f>IFERROR(_xlfn.LET(_xlpm.desc,_xlfn.XLOOKUP(E391,'Export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91" s="45" t="str">
        <f>IFERROR(_xlfn.LET(_xlpm.desc,_xlfn.XLOOKUP(E391,'Export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91" s="38" t="str">
        <f>IFERROR(_xlfn.LET(         _xlpm.desc, _xlfn.XLOOKUP(E391,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91" s="39" t="str">
        <f>IFERROR(_xlfn.LET(_xlpm.desc,_xlfn.XLOOKUP(E391,'Export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91" s="42" t="str">
        <f>IFERROR(_xlfn.LET(_xlpm.desc,_xlfn.XLOOKUP(E391,'Export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91" s="50" t="str">
        <f>IFERROR(_xlfn.LET(_xlpm.desc,_xlfn.XLOOKUP(E391,'Export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91" t="str">
        <f ca="1">IF(E391="","",TODAY()-DATEVALUE(LEFT(_xlfn.XLOOKUP(E391,'Export file'!$I:$I,'Export file'!$F:$F,""),10)))</f>
        <v/>
      </c>
    </row>
    <row r="392" spans="2:24" ht="21.95" customHeight="1" x14ac:dyDescent="0.2">
      <c r="B392" s="60"/>
      <c r="C392" s="105"/>
      <c r="D392" s="38"/>
      <c r="E392" s="39"/>
      <c r="F392" s="39"/>
      <c r="G392" s="63"/>
      <c r="H392" s="39" t="str">
        <f t="shared" si="6"/>
        <v/>
      </c>
      <c r="I392" s="39"/>
      <c r="J392" s="77" t="b">
        <v>0</v>
      </c>
      <c r="K392" s="78" t="b">
        <v>0</v>
      </c>
      <c r="L392" s="73"/>
      <c r="M392" s="38" t="str">
        <f>TRIM(IFERROR(_xlfn.LET(_xlpm.desc,_xlfn.XLOOKUP(E392,'Export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92" s="39" t="str">
        <f>IFERROR(_xlfn.LET(_xlpm.desc,_xlfn.XLOOKUP(E392,'Export file'!I:I,'Export file'!H:H,""),_xlpm.startLabel,"Account Number ",_xlpm.startPos,SEARCH(_xlpm.startLabel,_xlpm.desc)+LEN(_xlpm.startLabel),MID(_xlpm.desc,_xlpm.startPos,8)),"-")</f>
        <v>-</v>
      </c>
      <c r="O392" s="39" t="str">
        <f>IFERROR(_xlfn.LET(_xlpm.desc,_xlfn.XLOOKUP(E392,'Export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92" s="70" t="str">
        <f>IFERROR(_xlfn.LET(_xlpm.desc,_xlfn.XLOOKUP(E392,'Export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92" s="40" t="str">
        <f>IFERROR(_xlfn.LET(_xlpm.desc,_xlfn.XLOOKUP(E392,'Export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92" s="39" t="str">
        <f>IFERROR(_xlfn.LET(_xlpm.desc,_xlfn.XLOOKUP(E392,'Export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92" s="45" t="str">
        <f>IFERROR(_xlfn.LET(_xlpm.desc,_xlfn.XLOOKUP(E392,'Export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92" s="38" t="str">
        <f>IFERROR(_xlfn.LET(         _xlpm.desc, _xlfn.XLOOKUP(E392,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92" s="39" t="str">
        <f>IFERROR(_xlfn.LET(_xlpm.desc,_xlfn.XLOOKUP(E392,'Export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92" s="42" t="str">
        <f>IFERROR(_xlfn.LET(_xlpm.desc,_xlfn.XLOOKUP(E392,'Export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92" s="50" t="str">
        <f>IFERROR(_xlfn.LET(_xlpm.desc,_xlfn.XLOOKUP(E392,'Export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92" t="str">
        <f ca="1">IF(E392="","",TODAY()-DATEVALUE(LEFT(_xlfn.XLOOKUP(E392,'Export file'!$I:$I,'Export file'!$F:$F,""),10)))</f>
        <v/>
      </c>
    </row>
    <row r="393" spans="2:24" ht="21.95" customHeight="1" x14ac:dyDescent="0.2">
      <c r="B393" s="60"/>
      <c r="C393" s="105"/>
      <c r="D393" s="38"/>
      <c r="E393" s="39"/>
      <c r="F393" s="39"/>
      <c r="G393" s="63"/>
      <c r="H393" s="39" t="str">
        <f t="shared" si="6"/>
        <v/>
      </c>
      <c r="I393" s="39"/>
      <c r="J393" s="77" t="b">
        <v>0</v>
      </c>
      <c r="K393" s="78" t="b">
        <v>0</v>
      </c>
      <c r="L393" s="73"/>
      <c r="M393" s="38" t="str">
        <f>TRIM(IFERROR(_xlfn.LET(_xlpm.desc,_xlfn.XLOOKUP(E393,'Export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93" s="39" t="str">
        <f>IFERROR(_xlfn.LET(_xlpm.desc,_xlfn.XLOOKUP(E393,'Export file'!I:I,'Export file'!H:H,""),_xlpm.startLabel,"Account Number ",_xlpm.startPos,SEARCH(_xlpm.startLabel,_xlpm.desc)+LEN(_xlpm.startLabel),MID(_xlpm.desc,_xlpm.startPos,8)),"-")</f>
        <v>-</v>
      </c>
      <c r="O393" s="39" t="str">
        <f>IFERROR(_xlfn.LET(_xlpm.desc,_xlfn.XLOOKUP(E393,'Export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93" s="70" t="str">
        <f>IFERROR(_xlfn.LET(_xlpm.desc,_xlfn.XLOOKUP(E393,'Export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93" s="40" t="str">
        <f>IFERROR(_xlfn.LET(_xlpm.desc,_xlfn.XLOOKUP(E393,'Export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93" s="39" t="str">
        <f>IFERROR(_xlfn.LET(_xlpm.desc,_xlfn.XLOOKUP(E393,'Export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93" s="45" t="str">
        <f>IFERROR(_xlfn.LET(_xlpm.desc,_xlfn.XLOOKUP(E393,'Export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93" s="38" t="str">
        <f>IFERROR(_xlfn.LET(         _xlpm.desc, _xlfn.XLOOKUP(E393,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93" s="39" t="str">
        <f>IFERROR(_xlfn.LET(_xlpm.desc,_xlfn.XLOOKUP(E393,'Export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93" s="42" t="str">
        <f>IFERROR(_xlfn.LET(_xlpm.desc,_xlfn.XLOOKUP(E393,'Export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93" s="50" t="str">
        <f>IFERROR(_xlfn.LET(_xlpm.desc,_xlfn.XLOOKUP(E393,'Export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93" t="str">
        <f ca="1">IF(E393="","",TODAY()-DATEVALUE(LEFT(_xlfn.XLOOKUP(E393,'Export file'!$I:$I,'Export file'!$F:$F,""),10)))</f>
        <v/>
      </c>
    </row>
    <row r="394" spans="2:24" ht="21.95" customHeight="1" x14ac:dyDescent="0.2">
      <c r="B394" s="60"/>
      <c r="C394" s="105"/>
      <c r="D394" s="38"/>
      <c r="E394" s="39"/>
      <c r="F394" s="39"/>
      <c r="G394" s="63"/>
      <c r="H394" s="39" t="str">
        <f t="shared" si="6"/>
        <v/>
      </c>
      <c r="I394" s="39"/>
      <c r="J394" s="77" t="b">
        <v>0</v>
      </c>
      <c r="K394" s="78" t="b">
        <v>0</v>
      </c>
      <c r="L394" s="73"/>
      <c r="M394" s="38" t="str">
        <f>TRIM(IFERROR(_xlfn.LET(_xlpm.desc,_xlfn.XLOOKUP(E394,'Export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94" s="39" t="str">
        <f>IFERROR(_xlfn.LET(_xlpm.desc,_xlfn.XLOOKUP(E394,'Export file'!I:I,'Export file'!H:H,""),_xlpm.startLabel,"Account Number ",_xlpm.startPos,SEARCH(_xlpm.startLabel,_xlpm.desc)+LEN(_xlpm.startLabel),MID(_xlpm.desc,_xlpm.startPos,8)),"-")</f>
        <v>-</v>
      </c>
      <c r="O394" s="39" t="str">
        <f>IFERROR(_xlfn.LET(_xlpm.desc,_xlfn.XLOOKUP(E394,'Export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94" s="70" t="str">
        <f>IFERROR(_xlfn.LET(_xlpm.desc,_xlfn.XLOOKUP(E394,'Export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94" s="40" t="str">
        <f>IFERROR(_xlfn.LET(_xlpm.desc,_xlfn.XLOOKUP(E394,'Export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94" s="39" t="str">
        <f>IFERROR(_xlfn.LET(_xlpm.desc,_xlfn.XLOOKUP(E394,'Export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94" s="45" t="str">
        <f>IFERROR(_xlfn.LET(_xlpm.desc,_xlfn.XLOOKUP(E394,'Export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94" s="38" t="str">
        <f>IFERROR(_xlfn.LET(         _xlpm.desc, _xlfn.XLOOKUP(E394,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94" s="39" t="str">
        <f>IFERROR(_xlfn.LET(_xlpm.desc,_xlfn.XLOOKUP(E394,'Export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94" s="42" t="str">
        <f>IFERROR(_xlfn.LET(_xlpm.desc,_xlfn.XLOOKUP(E394,'Export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94" s="50" t="str">
        <f>IFERROR(_xlfn.LET(_xlpm.desc,_xlfn.XLOOKUP(E394,'Export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94" t="str">
        <f ca="1">IF(E394="","",TODAY()-DATEVALUE(LEFT(_xlfn.XLOOKUP(E394,'Export file'!$I:$I,'Export file'!$F:$F,""),10)))</f>
        <v/>
      </c>
    </row>
    <row r="395" spans="2:24" ht="21.95" customHeight="1" x14ac:dyDescent="0.2">
      <c r="B395" s="60"/>
      <c r="C395" s="105"/>
      <c r="D395" s="38"/>
      <c r="E395" s="39"/>
      <c r="F395" s="39"/>
      <c r="G395" s="63"/>
      <c r="H395" s="39" t="str">
        <f t="shared" si="6"/>
        <v/>
      </c>
      <c r="I395" s="39"/>
      <c r="J395" s="77" t="b">
        <v>0</v>
      </c>
      <c r="K395" s="78" t="b">
        <v>0</v>
      </c>
      <c r="L395" s="73"/>
      <c r="M395" s="38" t="str">
        <f>TRIM(IFERROR(_xlfn.LET(_xlpm.desc,_xlfn.XLOOKUP(E395,'Export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95" s="39" t="str">
        <f>IFERROR(_xlfn.LET(_xlpm.desc,_xlfn.XLOOKUP(E395,'Export file'!I:I,'Export file'!H:H,""),_xlpm.startLabel,"Account Number ",_xlpm.startPos,SEARCH(_xlpm.startLabel,_xlpm.desc)+LEN(_xlpm.startLabel),MID(_xlpm.desc,_xlpm.startPos,8)),"-")</f>
        <v>-</v>
      </c>
      <c r="O395" s="39" t="str">
        <f>IFERROR(_xlfn.LET(_xlpm.desc,_xlfn.XLOOKUP(E395,'Export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95" s="70" t="str">
        <f>IFERROR(_xlfn.LET(_xlpm.desc,_xlfn.XLOOKUP(E395,'Export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95" s="40" t="str">
        <f>IFERROR(_xlfn.LET(_xlpm.desc,_xlfn.XLOOKUP(E395,'Export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95" s="39" t="str">
        <f>IFERROR(_xlfn.LET(_xlpm.desc,_xlfn.XLOOKUP(E395,'Export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95" s="45" t="str">
        <f>IFERROR(_xlfn.LET(_xlpm.desc,_xlfn.XLOOKUP(E395,'Export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95" s="38" t="str">
        <f>IFERROR(_xlfn.LET(         _xlpm.desc, _xlfn.XLOOKUP(E395,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95" s="39" t="str">
        <f>IFERROR(_xlfn.LET(_xlpm.desc,_xlfn.XLOOKUP(E395,'Export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95" s="42" t="str">
        <f>IFERROR(_xlfn.LET(_xlpm.desc,_xlfn.XLOOKUP(E395,'Export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95" s="50" t="str">
        <f>IFERROR(_xlfn.LET(_xlpm.desc,_xlfn.XLOOKUP(E395,'Export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95" t="str">
        <f ca="1">IF(E395="","",TODAY()-DATEVALUE(LEFT(_xlfn.XLOOKUP(E395,'Export file'!$I:$I,'Export file'!$F:$F,""),10)))</f>
        <v/>
      </c>
    </row>
    <row r="396" spans="2:24" ht="21.95" customHeight="1" x14ac:dyDescent="0.2">
      <c r="B396" s="60"/>
      <c r="C396" s="105"/>
      <c r="D396" s="38"/>
      <c r="E396" s="39"/>
      <c r="F396" s="39"/>
      <c r="G396" s="63"/>
      <c r="H396" s="39" t="str">
        <f t="shared" si="6"/>
        <v/>
      </c>
      <c r="I396" s="39"/>
      <c r="J396" s="77" t="b">
        <v>0</v>
      </c>
      <c r="K396" s="78" t="b">
        <v>0</v>
      </c>
      <c r="L396" s="73"/>
      <c r="M396" s="38" t="str">
        <f>TRIM(IFERROR(_xlfn.LET(_xlpm.desc,_xlfn.XLOOKUP(E396,'Export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96" s="39" t="str">
        <f>IFERROR(_xlfn.LET(_xlpm.desc,_xlfn.XLOOKUP(E396,'Export file'!I:I,'Export file'!H:H,""),_xlpm.startLabel,"Account Number ",_xlpm.startPos,SEARCH(_xlpm.startLabel,_xlpm.desc)+LEN(_xlpm.startLabel),MID(_xlpm.desc,_xlpm.startPos,8)),"-")</f>
        <v>-</v>
      </c>
      <c r="O396" s="39" t="str">
        <f>IFERROR(_xlfn.LET(_xlpm.desc,_xlfn.XLOOKUP(E396,'Export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96" s="70" t="str">
        <f>IFERROR(_xlfn.LET(_xlpm.desc,_xlfn.XLOOKUP(E396,'Export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96" s="40" t="str">
        <f>IFERROR(_xlfn.LET(_xlpm.desc,_xlfn.XLOOKUP(E396,'Export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96" s="39" t="str">
        <f>IFERROR(_xlfn.LET(_xlpm.desc,_xlfn.XLOOKUP(E396,'Export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96" s="45" t="str">
        <f>IFERROR(_xlfn.LET(_xlpm.desc,_xlfn.XLOOKUP(E396,'Export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96" s="38" t="str">
        <f>IFERROR(_xlfn.LET(         _xlpm.desc, _xlfn.XLOOKUP(E396,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96" s="39" t="str">
        <f>IFERROR(_xlfn.LET(_xlpm.desc,_xlfn.XLOOKUP(E396,'Export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96" s="42" t="str">
        <f>IFERROR(_xlfn.LET(_xlpm.desc,_xlfn.XLOOKUP(E396,'Export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96" s="50" t="str">
        <f>IFERROR(_xlfn.LET(_xlpm.desc,_xlfn.XLOOKUP(E396,'Export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96" t="str">
        <f ca="1">IF(E396="","",TODAY()-DATEVALUE(LEFT(_xlfn.XLOOKUP(E396,'Export file'!$I:$I,'Export file'!$F:$F,""),10)))</f>
        <v/>
      </c>
    </row>
    <row r="397" spans="2:24" ht="21.95" customHeight="1" x14ac:dyDescent="0.2">
      <c r="B397" s="60"/>
      <c r="C397" s="105"/>
      <c r="D397" s="38"/>
      <c r="E397" s="39"/>
      <c r="F397" s="39"/>
      <c r="G397" s="63"/>
      <c r="H397" s="39" t="str">
        <f t="shared" si="6"/>
        <v/>
      </c>
      <c r="I397" s="39"/>
      <c r="J397" s="77" t="b">
        <v>0</v>
      </c>
      <c r="K397" s="78" t="b">
        <v>0</v>
      </c>
      <c r="L397" s="73"/>
      <c r="M397" s="38" t="str">
        <f>TRIM(IFERROR(_xlfn.LET(_xlpm.desc,_xlfn.XLOOKUP(E397,'Export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97" s="39" t="str">
        <f>IFERROR(_xlfn.LET(_xlpm.desc,_xlfn.XLOOKUP(E397,'Export file'!I:I,'Export file'!H:H,""),_xlpm.startLabel,"Account Number ",_xlpm.startPos,SEARCH(_xlpm.startLabel,_xlpm.desc)+LEN(_xlpm.startLabel),MID(_xlpm.desc,_xlpm.startPos,8)),"-")</f>
        <v>-</v>
      </c>
      <c r="O397" s="39" t="str">
        <f>IFERROR(_xlfn.LET(_xlpm.desc,_xlfn.XLOOKUP(E397,'Export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97" s="70" t="str">
        <f>IFERROR(_xlfn.LET(_xlpm.desc,_xlfn.XLOOKUP(E397,'Export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97" s="40" t="str">
        <f>IFERROR(_xlfn.LET(_xlpm.desc,_xlfn.XLOOKUP(E397,'Export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97" s="39" t="str">
        <f>IFERROR(_xlfn.LET(_xlpm.desc,_xlfn.XLOOKUP(E397,'Export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97" s="45" t="str">
        <f>IFERROR(_xlfn.LET(_xlpm.desc,_xlfn.XLOOKUP(E397,'Export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97" s="38" t="str">
        <f>IFERROR(_xlfn.LET(         _xlpm.desc, _xlfn.XLOOKUP(E397,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97" s="39" t="str">
        <f>IFERROR(_xlfn.LET(_xlpm.desc,_xlfn.XLOOKUP(E397,'Export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97" s="42" t="str">
        <f>IFERROR(_xlfn.LET(_xlpm.desc,_xlfn.XLOOKUP(E397,'Export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97" s="50" t="str">
        <f>IFERROR(_xlfn.LET(_xlpm.desc,_xlfn.XLOOKUP(E397,'Export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97" t="str">
        <f ca="1">IF(E397="","",TODAY()-DATEVALUE(LEFT(_xlfn.XLOOKUP(E397,'Export file'!$I:$I,'Export file'!$F:$F,""),10)))</f>
        <v/>
      </c>
    </row>
    <row r="398" spans="2:24" ht="21.95" customHeight="1" x14ac:dyDescent="0.2">
      <c r="B398" s="60"/>
      <c r="C398" s="105"/>
      <c r="D398" s="38"/>
      <c r="E398" s="39"/>
      <c r="F398" s="39"/>
      <c r="G398" s="63"/>
      <c r="H398" s="39" t="str">
        <f t="shared" si="6"/>
        <v/>
      </c>
      <c r="I398" s="39"/>
      <c r="J398" s="77" t="b">
        <v>0</v>
      </c>
      <c r="K398" s="78" t="b">
        <v>0</v>
      </c>
      <c r="L398" s="73"/>
      <c r="M398" s="38" t="str">
        <f>TRIM(IFERROR(_xlfn.LET(_xlpm.desc,_xlfn.XLOOKUP(E398,'Export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98" s="39" t="str">
        <f>IFERROR(_xlfn.LET(_xlpm.desc,_xlfn.XLOOKUP(E398,'Export file'!I:I,'Export file'!H:H,""),_xlpm.startLabel,"Account Number ",_xlpm.startPos,SEARCH(_xlpm.startLabel,_xlpm.desc)+LEN(_xlpm.startLabel),MID(_xlpm.desc,_xlpm.startPos,8)),"-")</f>
        <v>-</v>
      </c>
      <c r="O398" s="39" t="str">
        <f>IFERROR(_xlfn.LET(_xlpm.desc,_xlfn.XLOOKUP(E398,'Export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98" s="70" t="str">
        <f>IFERROR(_xlfn.LET(_xlpm.desc,_xlfn.XLOOKUP(E398,'Export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98" s="40" t="str">
        <f>IFERROR(_xlfn.LET(_xlpm.desc,_xlfn.XLOOKUP(E398,'Export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98" s="39" t="str">
        <f>IFERROR(_xlfn.LET(_xlpm.desc,_xlfn.XLOOKUP(E398,'Export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98" s="45" t="str">
        <f>IFERROR(_xlfn.LET(_xlpm.desc,_xlfn.XLOOKUP(E398,'Export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98" s="38" t="str">
        <f>IFERROR(_xlfn.LET(         _xlpm.desc, _xlfn.XLOOKUP(E398,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98" s="39" t="str">
        <f>IFERROR(_xlfn.LET(_xlpm.desc,_xlfn.XLOOKUP(E398,'Export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98" s="42" t="str">
        <f>IFERROR(_xlfn.LET(_xlpm.desc,_xlfn.XLOOKUP(E398,'Export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98" s="50" t="str">
        <f>IFERROR(_xlfn.LET(_xlpm.desc,_xlfn.XLOOKUP(E398,'Export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98" t="str">
        <f ca="1">IF(E398="","",TODAY()-DATEVALUE(LEFT(_xlfn.XLOOKUP(E398,'Export file'!$I:$I,'Export file'!$F:$F,""),10)))</f>
        <v/>
      </c>
    </row>
    <row r="399" spans="2:24" ht="21.95" customHeight="1" x14ac:dyDescent="0.2">
      <c r="B399" s="60"/>
      <c r="C399" s="105"/>
      <c r="D399" s="38"/>
      <c r="E399" s="39"/>
      <c r="F399" s="39"/>
      <c r="G399" s="63"/>
      <c r="H399" s="39" t="str">
        <f t="shared" si="6"/>
        <v/>
      </c>
      <c r="I399" s="39"/>
      <c r="J399" s="77" t="b">
        <v>0</v>
      </c>
      <c r="K399" s="78" t="b">
        <v>0</v>
      </c>
      <c r="L399" s="73"/>
      <c r="M399" s="38" t="str">
        <f>TRIM(IFERROR(_xlfn.LET(_xlpm.desc,_xlfn.XLOOKUP(E399,'Export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399" s="39" t="str">
        <f>IFERROR(_xlfn.LET(_xlpm.desc,_xlfn.XLOOKUP(E399,'Export file'!I:I,'Export file'!H:H,""),_xlpm.startLabel,"Account Number ",_xlpm.startPos,SEARCH(_xlpm.startLabel,_xlpm.desc)+LEN(_xlpm.startLabel),MID(_xlpm.desc,_xlpm.startPos,8)),"-")</f>
        <v>-</v>
      </c>
      <c r="O399" s="39" t="str">
        <f>IFERROR(_xlfn.LET(_xlpm.desc,_xlfn.XLOOKUP(E399,'Export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399" s="70" t="str">
        <f>IFERROR(_xlfn.LET(_xlpm.desc,_xlfn.XLOOKUP(E399,'Export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399" s="40" t="str">
        <f>IFERROR(_xlfn.LET(_xlpm.desc,_xlfn.XLOOKUP(E399,'Export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399" s="39" t="str">
        <f>IFERROR(_xlfn.LET(_xlpm.desc,_xlfn.XLOOKUP(E399,'Export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399" s="45" t="str">
        <f>IFERROR(_xlfn.LET(_xlpm.desc,_xlfn.XLOOKUP(E399,'Export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399" s="38" t="str">
        <f>IFERROR(_xlfn.LET(         _xlpm.desc, _xlfn.XLOOKUP(E399,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399" s="39" t="str">
        <f>IFERROR(_xlfn.LET(_xlpm.desc,_xlfn.XLOOKUP(E399,'Export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399" s="42" t="str">
        <f>IFERROR(_xlfn.LET(_xlpm.desc,_xlfn.XLOOKUP(E399,'Export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399" s="50" t="str">
        <f>IFERROR(_xlfn.LET(_xlpm.desc,_xlfn.XLOOKUP(E399,'Export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399" t="str">
        <f ca="1">IF(E399="","",TODAY()-DATEVALUE(LEFT(_xlfn.XLOOKUP(E399,'Export file'!$I:$I,'Export file'!$F:$F,""),10)))</f>
        <v/>
      </c>
    </row>
    <row r="400" spans="2:24" ht="21.95" customHeight="1" x14ac:dyDescent="0.2">
      <c r="B400" s="60"/>
      <c r="C400" s="105"/>
      <c r="D400" s="38"/>
      <c r="E400" s="39"/>
      <c r="F400" s="39"/>
      <c r="G400" s="63"/>
      <c r="H400" s="39" t="str">
        <f t="shared" si="6"/>
        <v/>
      </c>
      <c r="I400" s="39"/>
      <c r="J400" s="77" t="b">
        <v>0</v>
      </c>
      <c r="K400" s="78" t="b">
        <v>0</v>
      </c>
      <c r="L400" s="73"/>
      <c r="M400" s="38" t="str">
        <f>TRIM(IFERROR(_xlfn.LET(_xlpm.desc,_xlfn.XLOOKUP(E400,'Export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00" s="39" t="str">
        <f>IFERROR(_xlfn.LET(_xlpm.desc,_xlfn.XLOOKUP(E400,'Export file'!I:I,'Export file'!H:H,""),_xlpm.startLabel,"Account Number ",_xlpm.startPos,SEARCH(_xlpm.startLabel,_xlpm.desc)+LEN(_xlpm.startLabel),MID(_xlpm.desc,_xlpm.startPos,8)),"-")</f>
        <v>-</v>
      </c>
      <c r="O400" s="39" t="str">
        <f>IFERROR(_xlfn.LET(_xlpm.desc,_xlfn.XLOOKUP(E400,'Export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00" s="70" t="str">
        <f>IFERROR(_xlfn.LET(_xlpm.desc,_xlfn.XLOOKUP(E400,'Export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00" s="40" t="str">
        <f>IFERROR(_xlfn.LET(_xlpm.desc,_xlfn.XLOOKUP(E400,'Export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00" s="39" t="str">
        <f>IFERROR(_xlfn.LET(_xlpm.desc,_xlfn.XLOOKUP(E400,'Export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00" s="45" t="str">
        <f>IFERROR(_xlfn.LET(_xlpm.desc,_xlfn.XLOOKUP(E400,'Export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00" s="38" t="str">
        <f>IFERROR(_xlfn.LET(         _xlpm.desc, _xlfn.XLOOKUP(E400,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00" s="39" t="str">
        <f>IFERROR(_xlfn.LET(_xlpm.desc,_xlfn.XLOOKUP(E400,'Export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00" s="42" t="str">
        <f>IFERROR(_xlfn.LET(_xlpm.desc,_xlfn.XLOOKUP(E400,'Export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00" s="50" t="str">
        <f>IFERROR(_xlfn.LET(_xlpm.desc,_xlfn.XLOOKUP(E400,'Export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00" t="str">
        <f ca="1">IF(E400="","",TODAY()-DATEVALUE(LEFT(_xlfn.XLOOKUP(E400,'Export file'!$I:$I,'Export file'!$F:$F,""),10)))</f>
        <v/>
      </c>
    </row>
    <row r="401" spans="2:24" ht="21.95" customHeight="1" x14ac:dyDescent="0.2">
      <c r="B401" s="60"/>
      <c r="C401" s="105"/>
      <c r="D401" s="38"/>
      <c r="E401" s="39"/>
      <c r="F401" s="39"/>
      <c r="G401" s="63"/>
      <c r="H401" s="39" t="str">
        <f t="shared" si="6"/>
        <v/>
      </c>
      <c r="I401" s="39"/>
      <c r="J401" s="77" t="b">
        <v>0</v>
      </c>
      <c r="K401" s="78" t="b">
        <v>0</v>
      </c>
      <c r="L401" s="73"/>
      <c r="M401" s="38" t="str">
        <f>TRIM(IFERROR(_xlfn.LET(_xlpm.desc,_xlfn.XLOOKUP(E401,'Export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01" s="39" t="str">
        <f>IFERROR(_xlfn.LET(_xlpm.desc,_xlfn.XLOOKUP(E401,'Export file'!I:I,'Export file'!H:H,""),_xlpm.startLabel,"Account Number ",_xlpm.startPos,SEARCH(_xlpm.startLabel,_xlpm.desc)+LEN(_xlpm.startLabel),MID(_xlpm.desc,_xlpm.startPos,8)),"-")</f>
        <v>-</v>
      </c>
      <c r="O401" s="39" t="str">
        <f>IFERROR(_xlfn.LET(_xlpm.desc,_xlfn.XLOOKUP(E401,'Export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01" s="70" t="str">
        <f>IFERROR(_xlfn.LET(_xlpm.desc,_xlfn.XLOOKUP(E401,'Export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01" s="40" t="str">
        <f>IFERROR(_xlfn.LET(_xlpm.desc,_xlfn.XLOOKUP(E401,'Export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01" s="39" t="str">
        <f>IFERROR(_xlfn.LET(_xlpm.desc,_xlfn.XLOOKUP(E401,'Export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01" s="45" t="str">
        <f>IFERROR(_xlfn.LET(_xlpm.desc,_xlfn.XLOOKUP(E401,'Export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01" s="38" t="str">
        <f>IFERROR(_xlfn.LET(         _xlpm.desc, _xlfn.XLOOKUP(E401,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01" s="39" t="str">
        <f>IFERROR(_xlfn.LET(_xlpm.desc,_xlfn.XLOOKUP(E401,'Export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01" s="42" t="str">
        <f>IFERROR(_xlfn.LET(_xlpm.desc,_xlfn.XLOOKUP(E401,'Export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01" s="50" t="str">
        <f>IFERROR(_xlfn.LET(_xlpm.desc,_xlfn.XLOOKUP(E401,'Export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01" t="str">
        <f ca="1">IF(E401="","",TODAY()-DATEVALUE(LEFT(_xlfn.XLOOKUP(E401,'Export file'!$I:$I,'Export file'!$F:$F,""),10)))</f>
        <v/>
      </c>
    </row>
    <row r="402" spans="2:24" ht="21.95" customHeight="1" x14ac:dyDescent="0.2">
      <c r="B402" s="60"/>
      <c r="C402" s="105"/>
      <c r="D402" s="38"/>
      <c r="E402" s="39"/>
      <c r="F402" s="39"/>
      <c r="G402" s="63"/>
      <c r="H402" s="39" t="str">
        <f t="shared" si="6"/>
        <v/>
      </c>
      <c r="I402" s="39"/>
      <c r="J402" s="77" t="b">
        <v>0</v>
      </c>
      <c r="K402" s="78" t="b">
        <v>0</v>
      </c>
      <c r="L402" s="73"/>
      <c r="M402" s="38" t="str">
        <f>TRIM(IFERROR(_xlfn.LET(_xlpm.desc,_xlfn.XLOOKUP(E402,'Export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02" s="39" t="str">
        <f>IFERROR(_xlfn.LET(_xlpm.desc,_xlfn.XLOOKUP(E402,'Export file'!I:I,'Export file'!H:H,""),_xlpm.startLabel,"Account Number ",_xlpm.startPos,SEARCH(_xlpm.startLabel,_xlpm.desc)+LEN(_xlpm.startLabel),MID(_xlpm.desc,_xlpm.startPos,8)),"-")</f>
        <v>-</v>
      </c>
      <c r="O402" s="39" t="str">
        <f>IFERROR(_xlfn.LET(_xlpm.desc,_xlfn.XLOOKUP(E402,'Export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02" s="70" t="str">
        <f>IFERROR(_xlfn.LET(_xlpm.desc,_xlfn.XLOOKUP(E402,'Export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02" s="40" t="str">
        <f>IFERROR(_xlfn.LET(_xlpm.desc,_xlfn.XLOOKUP(E402,'Export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02" s="39" t="str">
        <f>IFERROR(_xlfn.LET(_xlpm.desc,_xlfn.XLOOKUP(E402,'Export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02" s="45" t="str">
        <f>IFERROR(_xlfn.LET(_xlpm.desc,_xlfn.XLOOKUP(E402,'Export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02" s="38" t="str">
        <f>IFERROR(_xlfn.LET(         _xlpm.desc, _xlfn.XLOOKUP(E402,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02" s="39" t="str">
        <f>IFERROR(_xlfn.LET(_xlpm.desc,_xlfn.XLOOKUP(E402,'Export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02" s="42" t="str">
        <f>IFERROR(_xlfn.LET(_xlpm.desc,_xlfn.XLOOKUP(E402,'Export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02" s="50" t="str">
        <f>IFERROR(_xlfn.LET(_xlpm.desc,_xlfn.XLOOKUP(E402,'Export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02" t="str">
        <f ca="1">IF(E402="","",TODAY()-DATEVALUE(LEFT(_xlfn.XLOOKUP(E402,'Export file'!$I:$I,'Export file'!$F:$F,""),10)))</f>
        <v/>
      </c>
    </row>
    <row r="403" spans="2:24" ht="21.95" customHeight="1" x14ac:dyDescent="0.2">
      <c r="B403" s="60"/>
      <c r="C403" s="105"/>
      <c r="D403" s="38"/>
      <c r="E403" s="39"/>
      <c r="F403" s="39"/>
      <c r="G403" s="63"/>
      <c r="H403" s="39" t="str">
        <f t="shared" si="6"/>
        <v/>
      </c>
      <c r="I403" s="39"/>
      <c r="J403" s="77" t="b">
        <v>0</v>
      </c>
      <c r="K403" s="78" t="b">
        <v>0</v>
      </c>
      <c r="L403" s="73"/>
      <c r="M403" s="38" t="str">
        <f>TRIM(IFERROR(_xlfn.LET(_xlpm.desc,_xlfn.XLOOKUP(E403,'Export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03" s="39" t="str">
        <f>IFERROR(_xlfn.LET(_xlpm.desc,_xlfn.XLOOKUP(E403,'Export file'!I:I,'Export file'!H:H,""),_xlpm.startLabel,"Account Number ",_xlpm.startPos,SEARCH(_xlpm.startLabel,_xlpm.desc)+LEN(_xlpm.startLabel),MID(_xlpm.desc,_xlpm.startPos,8)),"-")</f>
        <v>-</v>
      </c>
      <c r="O403" s="39" t="str">
        <f>IFERROR(_xlfn.LET(_xlpm.desc,_xlfn.XLOOKUP(E403,'Export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03" s="70" t="str">
        <f>IFERROR(_xlfn.LET(_xlpm.desc,_xlfn.XLOOKUP(E403,'Export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03" s="40" t="str">
        <f>IFERROR(_xlfn.LET(_xlpm.desc,_xlfn.XLOOKUP(E403,'Export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03" s="39" t="str">
        <f>IFERROR(_xlfn.LET(_xlpm.desc,_xlfn.XLOOKUP(E403,'Export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03" s="45" t="str">
        <f>IFERROR(_xlfn.LET(_xlpm.desc,_xlfn.XLOOKUP(E403,'Export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03" s="38" t="str">
        <f>IFERROR(_xlfn.LET(         _xlpm.desc, _xlfn.XLOOKUP(E403,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03" s="39" t="str">
        <f>IFERROR(_xlfn.LET(_xlpm.desc,_xlfn.XLOOKUP(E403,'Export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03" s="42" t="str">
        <f>IFERROR(_xlfn.LET(_xlpm.desc,_xlfn.XLOOKUP(E403,'Export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03" s="50" t="str">
        <f>IFERROR(_xlfn.LET(_xlpm.desc,_xlfn.XLOOKUP(E403,'Export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03" t="str">
        <f ca="1">IF(E403="","",TODAY()-DATEVALUE(LEFT(_xlfn.XLOOKUP(E403,'Export file'!$I:$I,'Export file'!$F:$F,""),10)))</f>
        <v/>
      </c>
    </row>
    <row r="404" spans="2:24" ht="21.95" customHeight="1" x14ac:dyDescent="0.2">
      <c r="B404" s="60"/>
      <c r="C404" s="105"/>
      <c r="D404" s="38"/>
      <c r="E404" s="39"/>
      <c r="F404" s="39"/>
      <c r="G404" s="63"/>
      <c r="H404" s="39" t="str">
        <f t="shared" si="6"/>
        <v/>
      </c>
      <c r="I404" s="39"/>
      <c r="J404" s="77" t="b">
        <v>0</v>
      </c>
      <c r="K404" s="78" t="b">
        <v>0</v>
      </c>
      <c r="L404" s="73"/>
      <c r="M404" s="38" t="str">
        <f>TRIM(IFERROR(_xlfn.LET(_xlpm.desc,_xlfn.XLOOKUP(E404,'Export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04" s="39" t="str">
        <f>IFERROR(_xlfn.LET(_xlpm.desc,_xlfn.XLOOKUP(E404,'Export file'!I:I,'Export file'!H:H,""),_xlpm.startLabel,"Account Number ",_xlpm.startPos,SEARCH(_xlpm.startLabel,_xlpm.desc)+LEN(_xlpm.startLabel),MID(_xlpm.desc,_xlpm.startPos,8)),"-")</f>
        <v>-</v>
      </c>
      <c r="O404" s="39" t="str">
        <f>IFERROR(_xlfn.LET(_xlpm.desc,_xlfn.XLOOKUP(E404,'Export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04" s="70" t="str">
        <f>IFERROR(_xlfn.LET(_xlpm.desc,_xlfn.XLOOKUP(E404,'Export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04" s="40" t="str">
        <f>IFERROR(_xlfn.LET(_xlpm.desc,_xlfn.XLOOKUP(E404,'Export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04" s="39" t="str">
        <f>IFERROR(_xlfn.LET(_xlpm.desc,_xlfn.XLOOKUP(E404,'Export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04" s="45" t="str">
        <f>IFERROR(_xlfn.LET(_xlpm.desc,_xlfn.XLOOKUP(E404,'Export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04" s="38" t="str">
        <f>IFERROR(_xlfn.LET(         _xlpm.desc, _xlfn.XLOOKUP(E404,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04" s="39" t="str">
        <f>IFERROR(_xlfn.LET(_xlpm.desc,_xlfn.XLOOKUP(E404,'Export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04" s="42" t="str">
        <f>IFERROR(_xlfn.LET(_xlpm.desc,_xlfn.XLOOKUP(E404,'Export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04" s="50" t="str">
        <f>IFERROR(_xlfn.LET(_xlpm.desc,_xlfn.XLOOKUP(E404,'Export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04" t="str">
        <f ca="1">IF(E404="","",TODAY()-DATEVALUE(LEFT(_xlfn.XLOOKUP(E404,'Export file'!$I:$I,'Export file'!$F:$F,""),10)))</f>
        <v/>
      </c>
    </row>
    <row r="405" spans="2:24" ht="21.95" customHeight="1" x14ac:dyDescent="0.2">
      <c r="B405" s="60"/>
      <c r="C405" s="105"/>
      <c r="D405" s="38"/>
      <c r="E405" s="39"/>
      <c r="F405" s="39"/>
      <c r="G405" s="63"/>
      <c r="H405" s="39" t="str">
        <f t="shared" si="6"/>
        <v/>
      </c>
      <c r="I405" s="39"/>
      <c r="J405" s="77" t="b">
        <v>0</v>
      </c>
      <c r="K405" s="78" t="b">
        <v>0</v>
      </c>
      <c r="L405" s="73"/>
      <c r="M405" s="38" t="str">
        <f>TRIM(IFERROR(_xlfn.LET(_xlpm.desc,_xlfn.XLOOKUP(E405,'Export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05" s="39" t="str">
        <f>IFERROR(_xlfn.LET(_xlpm.desc,_xlfn.XLOOKUP(E405,'Export file'!I:I,'Export file'!H:H,""),_xlpm.startLabel,"Account Number ",_xlpm.startPos,SEARCH(_xlpm.startLabel,_xlpm.desc)+LEN(_xlpm.startLabel),MID(_xlpm.desc,_xlpm.startPos,8)),"-")</f>
        <v>-</v>
      </c>
      <c r="O405" s="39" t="str">
        <f>IFERROR(_xlfn.LET(_xlpm.desc,_xlfn.XLOOKUP(E405,'Export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05" s="70" t="str">
        <f>IFERROR(_xlfn.LET(_xlpm.desc,_xlfn.XLOOKUP(E405,'Export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05" s="40" t="str">
        <f>IFERROR(_xlfn.LET(_xlpm.desc,_xlfn.XLOOKUP(E405,'Export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05" s="39" t="str">
        <f>IFERROR(_xlfn.LET(_xlpm.desc,_xlfn.XLOOKUP(E405,'Export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05" s="45" t="str">
        <f>IFERROR(_xlfn.LET(_xlpm.desc,_xlfn.XLOOKUP(E405,'Export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05" s="38" t="str">
        <f>IFERROR(_xlfn.LET(         _xlpm.desc, _xlfn.XLOOKUP(E405,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05" s="39" t="str">
        <f>IFERROR(_xlfn.LET(_xlpm.desc,_xlfn.XLOOKUP(E405,'Export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05" s="42" t="str">
        <f>IFERROR(_xlfn.LET(_xlpm.desc,_xlfn.XLOOKUP(E405,'Export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05" s="50" t="str">
        <f>IFERROR(_xlfn.LET(_xlpm.desc,_xlfn.XLOOKUP(E405,'Export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05" t="str">
        <f ca="1">IF(E405="","",TODAY()-DATEVALUE(LEFT(_xlfn.XLOOKUP(E405,'Export file'!$I:$I,'Export file'!$F:$F,""),10)))</f>
        <v/>
      </c>
    </row>
    <row r="406" spans="2:24" ht="21.95" customHeight="1" x14ac:dyDescent="0.2">
      <c r="B406" s="60"/>
      <c r="C406" s="105"/>
      <c r="D406" s="38"/>
      <c r="E406" s="39"/>
      <c r="F406" s="39"/>
      <c r="G406" s="63"/>
      <c r="H406" s="39" t="str">
        <f t="shared" si="6"/>
        <v/>
      </c>
      <c r="I406" s="39"/>
      <c r="J406" s="77" t="b">
        <v>0</v>
      </c>
      <c r="K406" s="78" t="b">
        <v>0</v>
      </c>
      <c r="L406" s="73"/>
      <c r="M406" s="38" t="str">
        <f>TRIM(IFERROR(_xlfn.LET(_xlpm.desc,_xlfn.XLOOKUP(E406,'Export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06" s="39" t="str">
        <f>IFERROR(_xlfn.LET(_xlpm.desc,_xlfn.XLOOKUP(E406,'Export file'!I:I,'Export file'!H:H,""),_xlpm.startLabel,"Account Number ",_xlpm.startPos,SEARCH(_xlpm.startLabel,_xlpm.desc)+LEN(_xlpm.startLabel),MID(_xlpm.desc,_xlpm.startPos,8)),"-")</f>
        <v>-</v>
      </c>
      <c r="O406" s="39" t="str">
        <f>IFERROR(_xlfn.LET(_xlpm.desc,_xlfn.XLOOKUP(E406,'Export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06" s="70" t="str">
        <f>IFERROR(_xlfn.LET(_xlpm.desc,_xlfn.XLOOKUP(E406,'Export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06" s="40" t="str">
        <f>IFERROR(_xlfn.LET(_xlpm.desc,_xlfn.XLOOKUP(E406,'Export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06" s="39" t="str">
        <f>IFERROR(_xlfn.LET(_xlpm.desc,_xlfn.XLOOKUP(E406,'Export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06" s="45" t="str">
        <f>IFERROR(_xlfn.LET(_xlpm.desc,_xlfn.XLOOKUP(E406,'Export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06" s="38" t="str">
        <f>IFERROR(_xlfn.LET(         _xlpm.desc, _xlfn.XLOOKUP(E406,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06" s="39" t="str">
        <f>IFERROR(_xlfn.LET(_xlpm.desc,_xlfn.XLOOKUP(E406,'Export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06" s="42" t="str">
        <f>IFERROR(_xlfn.LET(_xlpm.desc,_xlfn.XLOOKUP(E406,'Export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06" s="50" t="str">
        <f>IFERROR(_xlfn.LET(_xlpm.desc,_xlfn.XLOOKUP(E406,'Export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06" t="str">
        <f ca="1">IF(E406="","",TODAY()-DATEVALUE(LEFT(_xlfn.XLOOKUP(E406,'Export file'!$I:$I,'Export file'!$F:$F,""),10)))</f>
        <v/>
      </c>
    </row>
    <row r="407" spans="2:24" ht="21.95" customHeight="1" x14ac:dyDescent="0.2">
      <c r="B407" s="60"/>
      <c r="C407" s="105"/>
      <c r="D407" s="38"/>
      <c r="E407" s="39"/>
      <c r="F407" s="39"/>
      <c r="G407" s="63"/>
      <c r="H407" s="39" t="str">
        <f t="shared" si="6"/>
        <v/>
      </c>
      <c r="I407" s="39"/>
      <c r="J407" s="77" t="b">
        <v>0</v>
      </c>
      <c r="K407" s="78" t="b">
        <v>0</v>
      </c>
      <c r="L407" s="73"/>
      <c r="M407" s="38" t="str">
        <f>TRIM(IFERROR(_xlfn.LET(_xlpm.desc,_xlfn.XLOOKUP(E407,'Export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07" s="39" t="str">
        <f>IFERROR(_xlfn.LET(_xlpm.desc,_xlfn.XLOOKUP(E407,'Export file'!I:I,'Export file'!H:H,""),_xlpm.startLabel,"Account Number ",_xlpm.startPos,SEARCH(_xlpm.startLabel,_xlpm.desc)+LEN(_xlpm.startLabel),MID(_xlpm.desc,_xlpm.startPos,8)),"-")</f>
        <v>-</v>
      </c>
      <c r="O407" s="39" t="str">
        <f>IFERROR(_xlfn.LET(_xlpm.desc,_xlfn.XLOOKUP(E407,'Export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07" s="70" t="str">
        <f>IFERROR(_xlfn.LET(_xlpm.desc,_xlfn.XLOOKUP(E407,'Export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07" s="40" t="str">
        <f>IFERROR(_xlfn.LET(_xlpm.desc,_xlfn.XLOOKUP(E407,'Export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07" s="39" t="str">
        <f>IFERROR(_xlfn.LET(_xlpm.desc,_xlfn.XLOOKUP(E407,'Export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07" s="45" t="str">
        <f>IFERROR(_xlfn.LET(_xlpm.desc,_xlfn.XLOOKUP(E407,'Export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07" s="38" t="str">
        <f>IFERROR(_xlfn.LET(         _xlpm.desc, _xlfn.XLOOKUP(E407,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07" s="39" t="str">
        <f>IFERROR(_xlfn.LET(_xlpm.desc,_xlfn.XLOOKUP(E407,'Export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07" s="42" t="str">
        <f>IFERROR(_xlfn.LET(_xlpm.desc,_xlfn.XLOOKUP(E407,'Export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07" s="50" t="str">
        <f>IFERROR(_xlfn.LET(_xlpm.desc,_xlfn.XLOOKUP(E407,'Export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07" t="str">
        <f ca="1">IF(E407="","",TODAY()-DATEVALUE(LEFT(_xlfn.XLOOKUP(E407,'Export file'!$I:$I,'Export file'!$F:$F,""),10)))</f>
        <v/>
      </c>
    </row>
    <row r="408" spans="2:24" ht="21.95" customHeight="1" x14ac:dyDescent="0.2">
      <c r="B408" s="60"/>
      <c r="C408" s="105"/>
      <c r="D408" s="38"/>
      <c r="E408" s="39"/>
      <c r="F408" s="39"/>
      <c r="G408" s="63"/>
      <c r="H408" s="39" t="str">
        <f t="shared" si="6"/>
        <v/>
      </c>
      <c r="I408" s="39"/>
      <c r="J408" s="77" t="b">
        <v>0</v>
      </c>
      <c r="K408" s="78" t="b">
        <v>0</v>
      </c>
      <c r="L408" s="73"/>
      <c r="M408" s="38" t="str">
        <f>TRIM(IFERROR(_xlfn.LET(_xlpm.desc,_xlfn.XLOOKUP(E408,'Export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08" s="39" t="str">
        <f>IFERROR(_xlfn.LET(_xlpm.desc,_xlfn.XLOOKUP(E408,'Export file'!I:I,'Export file'!H:H,""),_xlpm.startLabel,"Account Number ",_xlpm.startPos,SEARCH(_xlpm.startLabel,_xlpm.desc)+LEN(_xlpm.startLabel),MID(_xlpm.desc,_xlpm.startPos,8)),"-")</f>
        <v>-</v>
      </c>
      <c r="O408" s="39" t="str">
        <f>IFERROR(_xlfn.LET(_xlpm.desc,_xlfn.XLOOKUP(E408,'Export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08" s="70" t="str">
        <f>IFERROR(_xlfn.LET(_xlpm.desc,_xlfn.XLOOKUP(E408,'Export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08" s="40" t="str">
        <f>IFERROR(_xlfn.LET(_xlpm.desc,_xlfn.XLOOKUP(E408,'Export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08" s="39" t="str">
        <f>IFERROR(_xlfn.LET(_xlpm.desc,_xlfn.XLOOKUP(E408,'Export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08" s="45" t="str">
        <f>IFERROR(_xlfn.LET(_xlpm.desc,_xlfn.XLOOKUP(E408,'Export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08" s="38" t="str">
        <f>IFERROR(_xlfn.LET(         _xlpm.desc, _xlfn.XLOOKUP(E408,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08" s="39" t="str">
        <f>IFERROR(_xlfn.LET(_xlpm.desc,_xlfn.XLOOKUP(E408,'Export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08" s="42" t="str">
        <f>IFERROR(_xlfn.LET(_xlpm.desc,_xlfn.XLOOKUP(E408,'Export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08" s="50" t="str">
        <f>IFERROR(_xlfn.LET(_xlpm.desc,_xlfn.XLOOKUP(E408,'Export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08" t="str">
        <f ca="1">IF(E408="","",TODAY()-DATEVALUE(LEFT(_xlfn.XLOOKUP(E408,'Export file'!$I:$I,'Export file'!$F:$F,""),10)))</f>
        <v/>
      </c>
    </row>
    <row r="409" spans="2:24" ht="21.95" customHeight="1" x14ac:dyDescent="0.2">
      <c r="B409" s="60"/>
      <c r="C409" s="105"/>
      <c r="D409" s="38"/>
      <c r="E409" s="39"/>
      <c r="F409" s="39"/>
      <c r="G409" s="63"/>
      <c r="H409" s="39" t="str">
        <f t="shared" si="6"/>
        <v/>
      </c>
      <c r="I409" s="39"/>
      <c r="J409" s="77" t="b">
        <v>0</v>
      </c>
      <c r="K409" s="78" t="b">
        <v>0</v>
      </c>
      <c r="L409" s="73"/>
      <c r="M409" s="38" t="str">
        <f>TRIM(IFERROR(_xlfn.LET(_xlpm.desc,_xlfn.XLOOKUP(E409,'Export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09" s="39" t="str">
        <f>IFERROR(_xlfn.LET(_xlpm.desc,_xlfn.XLOOKUP(E409,'Export file'!I:I,'Export file'!H:H,""),_xlpm.startLabel,"Account Number ",_xlpm.startPos,SEARCH(_xlpm.startLabel,_xlpm.desc)+LEN(_xlpm.startLabel),MID(_xlpm.desc,_xlpm.startPos,8)),"-")</f>
        <v>-</v>
      </c>
      <c r="O409" s="39" t="str">
        <f>IFERROR(_xlfn.LET(_xlpm.desc,_xlfn.XLOOKUP(E409,'Export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09" s="70" t="str">
        <f>IFERROR(_xlfn.LET(_xlpm.desc,_xlfn.XLOOKUP(E409,'Export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09" s="40" t="str">
        <f>IFERROR(_xlfn.LET(_xlpm.desc,_xlfn.XLOOKUP(E409,'Export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09" s="39" t="str">
        <f>IFERROR(_xlfn.LET(_xlpm.desc,_xlfn.XLOOKUP(E409,'Export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09" s="45" t="str">
        <f>IFERROR(_xlfn.LET(_xlpm.desc,_xlfn.XLOOKUP(E409,'Export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09" s="38" t="str">
        <f>IFERROR(_xlfn.LET(         _xlpm.desc, _xlfn.XLOOKUP(E409,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09" s="39" t="str">
        <f>IFERROR(_xlfn.LET(_xlpm.desc,_xlfn.XLOOKUP(E409,'Export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09" s="42" t="str">
        <f>IFERROR(_xlfn.LET(_xlpm.desc,_xlfn.XLOOKUP(E409,'Export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09" s="50" t="str">
        <f>IFERROR(_xlfn.LET(_xlpm.desc,_xlfn.XLOOKUP(E409,'Export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09" t="str">
        <f ca="1">IF(E409="","",TODAY()-DATEVALUE(LEFT(_xlfn.XLOOKUP(E409,'Export file'!$I:$I,'Export file'!$F:$F,""),10)))</f>
        <v/>
      </c>
    </row>
    <row r="410" spans="2:24" ht="21.95" customHeight="1" x14ac:dyDescent="0.2">
      <c r="B410" s="60"/>
      <c r="C410" s="105"/>
      <c r="D410" s="38"/>
      <c r="E410" s="39"/>
      <c r="F410" s="39"/>
      <c r="G410" s="63"/>
      <c r="H410" s="39" t="str">
        <f t="shared" si="6"/>
        <v/>
      </c>
      <c r="I410" s="39"/>
      <c r="J410" s="77" t="b">
        <v>0</v>
      </c>
      <c r="K410" s="78" t="b">
        <v>0</v>
      </c>
      <c r="L410" s="73"/>
      <c r="M410" s="38" t="str">
        <f>TRIM(IFERROR(_xlfn.LET(_xlpm.desc,_xlfn.XLOOKUP(E410,'Export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10" s="39" t="str">
        <f>IFERROR(_xlfn.LET(_xlpm.desc,_xlfn.XLOOKUP(E410,'Export file'!I:I,'Export file'!H:H,""),_xlpm.startLabel,"Account Number ",_xlpm.startPos,SEARCH(_xlpm.startLabel,_xlpm.desc)+LEN(_xlpm.startLabel),MID(_xlpm.desc,_xlpm.startPos,8)),"-")</f>
        <v>-</v>
      </c>
      <c r="O410" s="39" t="str">
        <f>IFERROR(_xlfn.LET(_xlpm.desc,_xlfn.XLOOKUP(E410,'Export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10" s="70" t="str">
        <f>IFERROR(_xlfn.LET(_xlpm.desc,_xlfn.XLOOKUP(E410,'Export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10" s="40" t="str">
        <f>IFERROR(_xlfn.LET(_xlpm.desc,_xlfn.XLOOKUP(E410,'Export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10" s="39" t="str">
        <f>IFERROR(_xlfn.LET(_xlpm.desc,_xlfn.XLOOKUP(E410,'Export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10" s="45" t="str">
        <f>IFERROR(_xlfn.LET(_xlpm.desc,_xlfn.XLOOKUP(E410,'Export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10" s="38" t="str">
        <f>IFERROR(_xlfn.LET(         _xlpm.desc, _xlfn.XLOOKUP(E410,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10" s="39" t="str">
        <f>IFERROR(_xlfn.LET(_xlpm.desc,_xlfn.XLOOKUP(E410,'Export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10" s="42" t="str">
        <f>IFERROR(_xlfn.LET(_xlpm.desc,_xlfn.XLOOKUP(E410,'Export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10" s="50" t="str">
        <f>IFERROR(_xlfn.LET(_xlpm.desc,_xlfn.XLOOKUP(E410,'Export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10" t="str">
        <f ca="1">IF(E410="","",TODAY()-DATEVALUE(LEFT(_xlfn.XLOOKUP(E410,'Export file'!$I:$I,'Export file'!$F:$F,""),10)))</f>
        <v/>
      </c>
    </row>
    <row r="411" spans="2:24" ht="21.95" customHeight="1" x14ac:dyDescent="0.2">
      <c r="B411" s="60"/>
      <c r="C411" s="105"/>
      <c r="D411" s="38"/>
      <c r="E411" s="39"/>
      <c r="F411" s="39"/>
      <c r="G411" s="63"/>
      <c r="H411" s="39" t="str">
        <f t="shared" si="6"/>
        <v/>
      </c>
      <c r="I411" s="39"/>
      <c r="J411" s="77" t="b">
        <v>0</v>
      </c>
      <c r="K411" s="78" t="b">
        <v>0</v>
      </c>
      <c r="L411" s="73"/>
      <c r="M411" s="38" t="str">
        <f>TRIM(IFERROR(_xlfn.LET(_xlpm.desc,_xlfn.XLOOKUP(E411,'Export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11" s="39" t="str">
        <f>IFERROR(_xlfn.LET(_xlpm.desc,_xlfn.XLOOKUP(E411,'Export file'!I:I,'Export file'!H:H,""),_xlpm.startLabel,"Account Number ",_xlpm.startPos,SEARCH(_xlpm.startLabel,_xlpm.desc)+LEN(_xlpm.startLabel),MID(_xlpm.desc,_xlpm.startPos,8)),"-")</f>
        <v>-</v>
      </c>
      <c r="O411" s="39" t="str">
        <f>IFERROR(_xlfn.LET(_xlpm.desc,_xlfn.XLOOKUP(E411,'Export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11" s="70" t="str">
        <f>IFERROR(_xlfn.LET(_xlpm.desc,_xlfn.XLOOKUP(E411,'Export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11" s="40" t="str">
        <f>IFERROR(_xlfn.LET(_xlpm.desc,_xlfn.XLOOKUP(E411,'Export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11" s="39" t="str">
        <f>IFERROR(_xlfn.LET(_xlpm.desc,_xlfn.XLOOKUP(E411,'Export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11" s="45" t="str">
        <f>IFERROR(_xlfn.LET(_xlpm.desc,_xlfn.XLOOKUP(E411,'Export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11" s="38" t="str">
        <f>IFERROR(_xlfn.LET(         _xlpm.desc, _xlfn.XLOOKUP(E411,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11" s="39" t="str">
        <f>IFERROR(_xlfn.LET(_xlpm.desc,_xlfn.XLOOKUP(E411,'Export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11" s="42" t="str">
        <f>IFERROR(_xlfn.LET(_xlpm.desc,_xlfn.XLOOKUP(E411,'Export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11" s="50" t="str">
        <f>IFERROR(_xlfn.LET(_xlpm.desc,_xlfn.XLOOKUP(E411,'Export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11" t="str">
        <f ca="1">IF(E411="","",TODAY()-DATEVALUE(LEFT(_xlfn.XLOOKUP(E411,'Export file'!$I:$I,'Export file'!$F:$F,""),10)))</f>
        <v/>
      </c>
    </row>
    <row r="412" spans="2:24" ht="21.95" customHeight="1" x14ac:dyDescent="0.2">
      <c r="B412" s="60"/>
      <c r="C412" s="105"/>
      <c r="D412" s="38"/>
      <c r="E412" s="39"/>
      <c r="F412" s="39"/>
      <c r="G412" s="63"/>
      <c r="H412" s="39" t="str">
        <f t="shared" si="6"/>
        <v/>
      </c>
      <c r="I412" s="39"/>
      <c r="J412" s="77" t="b">
        <v>0</v>
      </c>
      <c r="K412" s="78" t="b">
        <v>0</v>
      </c>
      <c r="L412" s="73"/>
      <c r="M412" s="38" t="str">
        <f>TRIM(IFERROR(_xlfn.LET(_xlpm.desc,_xlfn.XLOOKUP(E412,'Export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12" s="39" t="str">
        <f>IFERROR(_xlfn.LET(_xlpm.desc,_xlfn.XLOOKUP(E412,'Export file'!I:I,'Export file'!H:H,""),_xlpm.startLabel,"Account Number ",_xlpm.startPos,SEARCH(_xlpm.startLabel,_xlpm.desc)+LEN(_xlpm.startLabel),MID(_xlpm.desc,_xlpm.startPos,8)),"-")</f>
        <v>-</v>
      </c>
      <c r="O412" s="39" t="str">
        <f>IFERROR(_xlfn.LET(_xlpm.desc,_xlfn.XLOOKUP(E412,'Export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12" s="70" t="str">
        <f>IFERROR(_xlfn.LET(_xlpm.desc,_xlfn.XLOOKUP(E412,'Export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12" s="40" t="str">
        <f>IFERROR(_xlfn.LET(_xlpm.desc,_xlfn.XLOOKUP(E412,'Export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12" s="39" t="str">
        <f>IFERROR(_xlfn.LET(_xlpm.desc,_xlfn.XLOOKUP(E412,'Export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12" s="45" t="str">
        <f>IFERROR(_xlfn.LET(_xlpm.desc,_xlfn.XLOOKUP(E412,'Export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12" s="38" t="str">
        <f>IFERROR(_xlfn.LET(         _xlpm.desc, _xlfn.XLOOKUP(E412,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12" s="39" t="str">
        <f>IFERROR(_xlfn.LET(_xlpm.desc,_xlfn.XLOOKUP(E412,'Export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12" s="42" t="str">
        <f>IFERROR(_xlfn.LET(_xlpm.desc,_xlfn.XLOOKUP(E412,'Export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12" s="50" t="str">
        <f>IFERROR(_xlfn.LET(_xlpm.desc,_xlfn.XLOOKUP(E412,'Export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12" t="str">
        <f ca="1">IF(E412="","",TODAY()-DATEVALUE(LEFT(_xlfn.XLOOKUP(E412,'Export file'!$I:$I,'Export file'!$F:$F,""),10)))</f>
        <v/>
      </c>
    </row>
    <row r="413" spans="2:24" ht="21.95" customHeight="1" x14ac:dyDescent="0.2">
      <c r="B413" s="60"/>
      <c r="C413" s="105"/>
      <c r="D413" s="38"/>
      <c r="E413" s="39"/>
      <c r="F413" s="39"/>
      <c r="G413" s="63"/>
      <c r="H413" s="39" t="str">
        <f t="shared" si="6"/>
        <v/>
      </c>
      <c r="I413" s="39"/>
      <c r="J413" s="77" t="b">
        <v>0</v>
      </c>
      <c r="K413" s="78" t="b">
        <v>0</v>
      </c>
      <c r="L413" s="73"/>
      <c r="M413" s="38" t="str">
        <f>TRIM(IFERROR(_xlfn.LET(_xlpm.desc,_xlfn.XLOOKUP(E413,'Export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13" s="39" t="str">
        <f>IFERROR(_xlfn.LET(_xlpm.desc,_xlfn.XLOOKUP(E413,'Export file'!I:I,'Export file'!H:H,""),_xlpm.startLabel,"Account Number ",_xlpm.startPos,SEARCH(_xlpm.startLabel,_xlpm.desc)+LEN(_xlpm.startLabel),MID(_xlpm.desc,_xlpm.startPos,8)),"-")</f>
        <v>-</v>
      </c>
      <c r="O413" s="39" t="str">
        <f>IFERROR(_xlfn.LET(_xlpm.desc,_xlfn.XLOOKUP(E413,'Export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13" s="70" t="str">
        <f>IFERROR(_xlfn.LET(_xlpm.desc,_xlfn.XLOOKUP(E413,'Export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13" s="40" t="str">
        <f>IFERROR(_xlfn.LET(_xlpm.desc,_xlfn.XLOOKUP(E413,'Export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13" s="39" t="str">
        <f>IFERROR(_xlfn.LET(_xlpm.desc,_xlfn.XLOOKUP(E413,'Export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13" s="45" t="str">
        <f>IFERROR(_xlfn.LET(_xlpm.desc,_xlfn.XLOOKUP(E413,'Export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13" s="38" t="str">
        <f>IFERROR(_xlfn.LET(         _xlpm.desc, _xlfn.XLOOKUP(E413,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13" s="39" t="str">
        <f>IFERROR(_xlfn.LET(_xlpm.desc,_xlfn.XLOOKUP(E413,'Export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13" s="42" t="str">
        <f>IFERROR(_xlfn.LET(_xlpm.desc,_xlfn.XLOOKUP(E413,'Export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13" s="50" t="str">
        <f>IFERROR(_xlfn.LET(_xlpm.desc,_xlfn.XLOOKUP(E413,'Export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13" t="str">
        <f ca="1">IF(E413="","",TODAY()-DATEVALUE(LEFT(_xlfn.XLOOKUP(E413,'Export file'!$I:$I,'Export file'!$F:$F,""),10)))</f>
        <v/>
      </c>
    </row>
    <row r="414" spans="2:24" ht="21.95" customHeight="1" x14ac:dyDescent="0.2">
      <c r="B414" s="60"/>
      <c r="C414" s="105"/>
      <c r="D414" s="38"/>
      <c r="E414" s="39"/>
      <c r="F414" s="39"/>
      <c r="G414" s="63"/>
      <c r="H414" s="39" t="str">
        <f t="shared" si="6"/>
        <v/>
      </c>
      <c r="I414" s="39"/>
      <c r="J414" s="77" t="b">
        <v>0</v>
      </c>
      <c r="K414" s="78" t="b">
        <v>0</v>
      </c>
      <c r="L414" s="73"/>
      <c r="M414" s="38" t="str">
        <f>TRIM(IFERROR(_xlfn.LET(_xlpm.desc,_xlfn.XLOOKUP(E414,'Export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14" s="39" t="str">
        <f>IFERROR(_xlfn.LET(_xlpm.desc,_xlfn.XLOOKUP(E414,'Export file'!I:I,'Export file'!H:H,""),_xlpm.startLabel,"Account Number ",_xlpm.startPos,SEARCH(_xlpm.startLabel,_xlpm.desc)+LEN(_xlpm.startLabel),MID(_xlpm.desc,_xlpm.startPos,8)),"-")</f>
        <v>-</v>
      </c>
      <c r="O414" s="39" t="str">
        <f>IFERROR(_xlfn.LET(_xlpm.desc,_xlfn.XLOOKUP(E414,'Export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14" s="70" t="str">
        <f>IFERROR(_xlfn.LET(_xlpm.desc,_xlfn.XLOOKUP(E414,'Export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14" s="40" t="str">
        <f>IFERROR(_xlfn.LET(_xlpm.desc,_xlfn.XLOOKUP(E414,'Export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14" s="39" t="str">
        <f>IFERROR(_xlfn.LET(_xlpm.desc,_xlfn.XLOOKUP(E414,'Export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14" s="45" t="str">
        <f>IFERROR(_xlfn.LET(_xlpm.desc,_xlfn.XLOOKUP(E414,'Export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14" s="38" t="str">
        <f>IFERROR(_xlfn.LET(         _xlpm.desc, _xlfn.XLOOKUP(E414,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14" s="39" t="str">
        <f>IFERROR(_xlfn.LET(_xlpm.desc,_xlfn.XLOOKUP(E414,'Export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14" s="42" t="str">
        <f>IFERROR(_xlfn.LET(_xlpm.desc,_xlfn.XLOOKUP(E414,'Export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14" s="50" t="str">
        <f>IFERROR(_xlfn.LET(_xlpm.desc,_xlfn.XLOOKUP(E414,'Export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14" t="str">
        <f ca="1">IF(E414="","",TODAY()-DATEVALUE(LEFT(_xlfn.XLOOKUP(E414,'Export file'!$I:$I,'Export file'!$F:$F,""),10)))</f>
        <v/>
      </c>
    </row>
    <row r="415" spans="2:24" ht="21.95" customHeight="1" x14ac:dyDescent="0.2">
      <c r="B415" s="60"/>
      <c r="C415" s="105"/>
      <c r="D415" s="38"/>
      <c r="E415" s="39"/>
      <c r="F415" s="39"/>
      <c r="G415" s="63"/>
      <c r="H415" s="39" t="str">
        <f t="shared" si="6"/>
        <v/>
      </c>
      <c r="I415" s="39"/>
      <c r="J415" s="77" t="b">
        <v>0</v>
      </c>
      <c r="K415" s="78" t="b">
        <v>0</v>
      </c>
      <c r="L415" s="73"/>
      <c r="M415" s="38" t="str">
        <f>TRIM(IFERROR(_xlfn.LET(_xlpm.desc,_xlfn.XLOOKUP(E415,'Export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15" s="39" t="str">
        <f>IFERROR(_xlfn.LET(_xlpm.desc,_xlfn.XLOOKUP(E415,'Export file'!I:I,'Export file'!H:H,""),_xlpm.startLabel,"Account Number ",_xlpm.startPos,SEARCH(_xlpm.startLabel,_xlpm.desc)+LEN(_xlpm.startLabel),MID(_xlpm.desc,_xlpm.startPos,8)),"-")</f>
        <v>-</v>
      </c>
      <c r="O415" s="39" t="str">
        <f>IFERROR(_xlfn.LET(_xlpm.desc,_xlfn.XLOOKUP(E415,'Export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15" s="70" t="str">
        <f>IFERROR(_xlfn.LET(_xlpm.desc,_xlfn.XLOOKUP(E415,'Export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15" s="40" t="str">
        <f>IFERROR(_xlfn.LET(_xlpm.desc,_xlfn.XLOOKUP(E415,'Export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15" s="39" t="str">
        <f>IFERROR(_xlfn.LET(_xlpm.desc,_xlfn.XLOOKUP(E415,'Export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15" s="45" t="str">
        <f>IFERROR(_xlfn.LET(_xlpm.desc,_xlfn.XLOOKUP(E415,'Export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15" s="38" t="str">
        <f>IFERROR(_xlfn.LET(         _xlpm.desc, _xlfn.XLOOKUP(E415,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15" s="39" t="str">
        <f>IFERROR(_xlfn.LET(_xlpm.desc,_xlfn.XLOOKUP(E415,'Export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15" s="42" t="str">
        <f>IFERROR(_xlfn.LET(_xlpm.desc,_xlfn.XLOOKUP(E415,'Export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15" s="50" t="str">
        <f>IFERROR(_xlfn.LET(_xlpm.desc,_xlfn.XLOOKUP(E415,'Export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15" t="str">
        <f ca="1">IF(E415="","",TODAY()-DATEVALUE(LEFT(_xlfn.XLOOKUP(E415,'Export file'!$I:$I,'Export file'!$F:$F,""),10)))</f>
        <v/>
      </c>
    </row>
    <row r="416" spans="2:24" ht="21.95" customHeight="1" x14ac:dyDescent="0.2">
      <c r="B416" s="60"/>
      <c r="C416" s="105"/>
      <c r="D416" s="38"/>
      <c r="E416" s="39"/>
      <c r="F416" s="39"/>
      <c r="G416" s="63"/>
      <c r="H416" s="39" t="str">
        <f t="shared" si="6"/>
        <v/>
      </c>
      <c r="I416" s="39"/>
      <c r="J416" s="77" t="b">
        <v>0</v>
      </c>
      <c r="K416" s="78" t="b">
        <v>0</v>
      </c>
      <c r="L416" s="73"/>
      <c r="M416" s="38" t="str">
        <f>TRIM(IFERROR(_xlfn.LET(_xlpm.desc,_xlfn.XLOOKUP(E416,'Export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16" s="39" t="str">
        <f>IFERROR(_xlfn.LET(_xlpm.desc,_xlfn.XLOOKUP(E416,'Export file'!I:I,'Export file'!H:H,""),_xlpm.startLabel,"Account Number ",_xlpm.startPos,SEARCH(_xlpm.startLabel,_xlpm.desc)+LEN(_xlpm.startLabel),MID(_xlpm.desc,_xlpm.startPos,8)),"-")</f>
        <v>-</v>
      </c>
      <c r="O416" s="39" t="str">
        <f>IFERROR(_xlfn.LET(_xlpm.desc,_xlfn.XLOOKUP(E416,'Export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16" s="70" t="str">
        <f>IFERROR(_xlfn.LET(_xlpm.desc,_xlfn.XLOOKUP(E416,'Export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16" s="40" t="str">
        <f>IFERROR(_xlfn.LET(_xlpm.desc,_xlfn.XLOOKUP(E416,'Export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16" s="39" t="str">
        <f>IFERROR(_xlfn.LET(_xlpm.desc,_xlfn.XLOOKUP(E416,'Export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16" s="45" t="str">
        <f>IFERROR(_xlfn.LET(_xlpm.desc,_xlfn.XLOOKUP(E416,'Export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16" s="38" t="str">
        <f>IFERROR(_xlfn.LET(         _xlpm.desc, _xlfn.XLOOKUP(E416,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16" s="39" t="str">
        <f>IFERROR(_xlfn.LET(_xlpm.desc,_xlfn.XLOOKUP(E416,'Export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16" s="42" t="str">
        <f>IFERROR(_xlfn.LET(_xlpm.desc,_xlfn.XLOOKUP(E416,'Export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16" s="50" t="str">
        <f>IFERROR(_xlfn.LET(_xlpm.desc,_xlfn.XLOOKUP(E416,'Export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16" t="str">
        <f ca="1">IF(E416="","",TODAY()-DATEVALUE(LEFT(_xlfn.XLOOKUP(E416,'Export file'!$I:$I,'Export file'!$F:$F,""),10)))</f>
        <v/>
      </c>
    </row>
    <row r="417" spans="2:24" ht="21.95" customHeight="1" x14ac:dyDescent="0.2">
      <c r="B417" s="60"/>
      <c r="C417" s="105"/>
      <c r="D417" s="38"/>
      <c r="E417" s="39"/>
      <c r="F417" s="39"/>
      <c r="G417" s="63"/>
      <c r="H417" s="39" t="str">
        <f t="shared" si="6"/>
        <v/>
      </c>
      <c r="I417" s="39"/>
      <c r="J417" s="77" t="b">
        <v>0</v>
      </c>
      <c r="K417" s="78" t="b">
        <v>0</v>
      </c>
      <c r="L417" s="73"/>
      <c r="M417" s="38" t="str">
        <f>TRIM(IFERROR(_xlfn.LET(_xlpm.desc,_xlfn.XLOOKUP(E417,'Export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17" s="39" t="str">
        <f>IFERROR(_xlfn.LET(_xlpm.desc,_xlfn.XLOOKUP(E417,'Export file'!I:I,'Export file'!H:H,""),_xlpm.startLabel,"Account Number ",_xlpm.startPos,SEARCH(_xlpm.startLabel,_xlpm.desc)+LEN(_xlpm.startLabel),MID(_xlpm.desc,_xlpm.startPos,8)),"-")</f>
        <v>-</v>
      </c>
      <c r="O417" s="39" t="str">
        <f>IFERROR(_xlfn.LET(_xlpm.desc,_xlfn.XLOOKUP(E417,'Export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17" s="70" t="str">
        <f>IFERROR(_xlfn.LET(_xlpm.desc,_xlfn.XLOOKUP(E417,'Export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17" s="40" t="str">
        <f>IFERROR(_xlfn.LET(_xlpm.desc,_xlfn.XLOOKUP(E417,'Export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17" s="39" t="str">
        <f>IFERROR(_xlfn.LET(_xlpm.desc,_xlfn.XLOOKUP(E417,'Export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17" s="45" t="str">
        <f>IFERROR(_xlfn.LET(_xlpm.desc,_xlfn.XLOOKUP(E417,'Export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17" s="38" t="str">
        <f>IFERROR(_xlfn.LET(         _xlpm.desc, _xlfn.XLOOKUP(E417,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17" s="39" t="str">
        <f>IFERROR(_xlfn.LET(_xlpm.desc,_xlfn.XLOOKUP(E417,'Export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17" s="42" t="str">
        <f>IFERROR(_xlfn.LET(_xlpm.desc,_xlfn.XLOOKUP(E417,'Export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17" s="50" t="str">
        <f>IFERROR(_xlfn.LET(_xlpm.desc,_xlfn.XLOOKUP(E417,'Export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17" t="str">
        <f ca="1">IF(E417="","",TODAY()-DATEVALUE(LEFT(_xlfn.XLOOKUP(E417,'Export file'!$I:$I,'Export file'!$F:$F,""),10)))</f>
        <v/>
      </c>
    </row>
    <row r="418" spans="2:24" ht="21.95" customHeight="1" x14ac:dyDescent="0.2">
      <c r="B418" s="60"/>
      <c r="C418" s="105"/>
      <c r="D418" s="38"/>
      <c r="E418" s="39"/>
      <c r="F418" s="39"/>
      <c r="G418" s="63"/>
      <c r="H418" s="39" t="str">
        <f t="shared" si="6"/>
        <v/>
      </c>
      <c r="I418" s="39"/>
      <c r="J418" s="77" t="b">
        <v>0</v>
      </c>
      <c r="K418" s="78" t="b">
        <v>0</v>
      </c>
      <c r="L418" s="73"/>
      <c r="M418" s="38" t="str">
        <f>TRIM(IFERROR(_xlfn.LET(_xlpm.desc,_xlfn.XLOOKUP(E418,'Export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18" s="39" t="str">
        <f>IFERROR(_xlfn.LET(_xlpm.desc,_xlfn.XLOOKUP(E418,'Export file'!I:I,'Export file'!H:H,""),_xlpm.startLabel,"Account Number ",_xlpm.startPos,SEARCH(_xlpm.startLabel,_xlpm.desc)+LEN(_xlpm.startLabel),MID(_xlpm.desc,_xlpm.startPos,8)),"-")</f>
        <v>-</v>
      </c>
      <c r="O418" s="39" t="str">
        <f>IFERROR(_xlfn.LET(_xlpm.desc,_xlfn.XLOOKUP(E418,'Export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18" s="70" t="str">
        <f>IFERROR(_xlfn.LET(_xlpm.desc,_xlfn.XLOOKUP(E418,'Export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18" s="40" t="str">
        <f>IFERROR(_xlfn.LET(_xlpm.desc,_xlfn.XLOOKUP(E418,'Export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18" s="39" t="str">
        <f>IFERROR(_xlfn.LET(_xlpm.desc,_xlfn.XLOOKUP(E418,'Export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18" s="45" t="str">
        <f>IFERROR(_xlfn.LET(_xlpm.desc,_xlfn.XLOOKUP(E418,'Export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18" s="38" t="str">
        <f>IFERROR(_xlfn.LET(         _xlpm.desc, _xlfn.XLOOKUP(E418,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18" s="39" t="str">
        <f>IFERROR(_xlfn.LET(_xlpm.desc,_xlfn.XLOOKUP(E418,'Export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18" s="42" t="str">
        <f>IFERROR(_xlfn.LET(_xlpm.desc,_xlfn.XLOOKUP(E418,'Export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18" s="50" t="str">
        <f>IFERROR(_xlfn.LET(_xlpm.desc,_xlfn.XLOOKUP(E418,'Export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18" t="str">
        <f ca="1">IF(E418="","",TODAY()-DATEVALUE(LEFT(_xlfn.XLOOKUP(E418,'Export file'!$I:$I,'Export file'!$F:$F,""),10)))</f>
        <v/>
      </c>
    </row>
    <row r="419" spans="2:24" ht="21.95" customHeight="1" x14ac:dyDescent="0.2">
      <c r="B419" s="60"/>
      <c r="C419" s="105"/>
      <c r="D419" s="38"/>
      <c r="E419" s="39"/>
      <c r="F419" s="39"/>
      <c r="G419" s="63"/>
      <c r="H419" s="39" t="str">
        <f t="shared" si="6"/>
        <v/>
      </c>
      <c r="I419" s="39"/>
      <c r="J419" s="77" t="b">
        <v>0</v>
      </c>
      <c r="K419" s="78" t="b">
        <v>0</v>
      </c>
      <c r="L419" s="73"/>
      <c r="M419" s="38" t="str">
        <f>TRIM(IFERROR(_xlfn.LET(_xlpm.desc,_xlfn.XLOOKUP(E419,'Export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19" s="39" t="str">
        <f>IFERROR(_xlfn.LET(_xlpm.desc,_xlfn.XLOOKUP(E419,'Export file'!I:I,'Export file'!H:H,""),_xlpm.startLabel,"Account Number ",_xlpm.startPos,SEARCH(_xlpm.startLabel,_xlpm.desc)+LEN(_xlpm.startLabel),MID(_xlpm.desc,_xlpm.startPos,8)),"-")</f>
        <v>-</v>
      </c>
      <c r="O419" s="39" t="str">
        <f>IFERROR(_xlfn.LET(_xlpm.desc,_xlfn.XLOOKUP(E419,'Export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19" s="70" t="str">
        <f>IFERROR(_xlfn.LET(_xlpm.desc,_xlfn.XLOOKUP(E419,'Export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19" s="40" t="str">
        <f>IFERROR(_xlfn.LET(_xlpm.desc,_xlfn.XLOOKUP(E419,'Export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19" s="39" t="str">
        <f>IFERROR(_xlfn.LET(_xlpm.desc,_xlfn.XLOOKUP(E419,'Export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19" s="45" t="str">
        <f>IFERROR(_xlfn.LET(_xlpm.desc,_xlfn.XLOOKUP(E419,'Export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19" s="38" t="str">
        <f>IFERROR(_xlfn.LET(         _xlpm.desc, _xlfn.XLOOKUP(E419,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19" s="39" t="str">
        <f>IFERROR(_xlfn.LET(_xlpm.desc,_xlfn.XLOOKUP(E419,'Export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19" s="42" t="str">
        <f>IFERROR(_xlfn.LET(_xlpm.desc,_xlfn.XLOOKUP(E419,'Export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19" s="50" t="str">
        <f>IFERROR(_xlfn.LET(_xlpm.desc,_xlfn.XLOOKUP(E419,'Export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19" t="str">
        <f ca="1">IF(E419="","",TODAY()-DATEVALUE(LEFT(_xlfn.XLOOKUP(E419,'Export file'!$I:$I,'Export file'!$F:$F,""),10)))</f>
        <v/>
      </c>
    </row>
    <row r="420" spans="2:24" ht="21.95" customHeight="1" x14ac:dyDescent="0.2">
      <c r="B420" s="60"/>
      <c r="C420" s="105"/>
      <c r="D420" s="38"/>
      <c r="E420" s="39"/>
      <c r="F420" s="39"/>
      <c r="G420" s="63"/>
      <c r="H420" s="39" t="str">
        <f t="shared" si="6"/>
        <v/>
      </c>
      <c r="I420" s="39"/>
      <c r="J420" s="77" t="b">
        <v>0</v>
      </c>
      <c r="K420" s="78" t="b">
        <v>0</v>
      </c>
      <c r="L420" s="73"/>
      <c r="M420" s="38" t="str">
        <f>TRIM(IFERROR(_xlfn.LET(_xlpm.desc,_xlfn.XLOOKUP(E420,'Export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20" s="39" t="str">
        <f>IFERROR(_xlfn.LET(_xlpm.desc,_xlfn.XLOOKUP(E420,'Export file'!I:I,'Export file'!H:H,""),_xlpm.startLabel,"Account Number ",_xlpm.startPos,SEARCH(_xlpm.startLabel,_xlpm.desc)+LEN(_xlpm.startLabel),MID(_xlpm.desc,_xlpm.startPos,8)),"-")</f>
        <v>-</v>
      </c>
      <c r="O420" s="39" t="str">
        <f>IFERROR(_xlfn.LET(_xlpm.desc,_xlfn.XLOOKUP(E420,'Export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20" s="70" t="str">
        <f>IFERROR(_xlfn.LET(_xlpm.desc,_xlfn.XLOOKUP(E420,'Export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20" s="40" t="str">
        <f>IFERROR(_xlfn.LET(_xlpm.desc,_xlfn.XLOOKUP(E420,'Export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20" s="39" t="str">
        <f>IFERROR(_xlfn.LET(_xlpm.desc,_xlfn.XLOOKUP(E420,'Export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20" s="45" t="str">
        <f>IFERROR(_xlfn.LET(_xlpm.desc,_xlfn.XLOOKUP(E420,'Export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20" s="38" t="str">
        <f>IFERROR(_xlfn.LET(         _xlpm.desc, _xlfn.XLOOKUP(E420,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20" s="39" t="str">
        <f>IFERROR(_xlfn.LET(_xlpm.desc,_xlfn.XLOOKUP(E420,'Export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20" s="42" t="str">
        <f>IFERROR(_xlfn.LET(_xlpm.desc,_xlfn.XLOOKUP(E420,'Export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20" s="50" t="str">
        <f>IFERROR(_xlfn.LET(_xlpm.desc,_xlfn.XLOOKUP(E420,'Export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20" t="str">
        <f ca="1">IF(E420="","",TODAY()-DATEVALUE(LEFT(_xlfn.XLOOKUP(E420,'Export file'!$I:$I,'Export file'!$F:$F,""),10)))</f>
        <v/>
      </c>
    </row>
    <row r="421" spans="2:24" ht="21.95" customHeight="1" x14ac:dyDescent="0.2">
      <c r="B421" s="60"/>
      <c r="C421" s="105"/>
      <c r="D421" s="38"/>
      <c r="E421" s="39"/>
      <c r="F421" s="39"/>
      <c r="G421" s="63"/>
      <c r="H421" s="39" t="str">
        <f t="shared" si="6"/>
        <v/>
      </c>
      <c r="I421" s="39"/>
      <c r="J421" s="77" t="b">
        <v>0</v>
      </c>
      <c r="K421" s="78" t="b">
        <v>0</v>
      </c>
      <c r="L421" s="73"/>
      <c r="M421" s="38" t="str">
        <f>TRIM(IFERROR(_xlfn.LET(_xlpm.desc,_xlfn.XLOOKUP(E421,'Export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21" s="39" t="str">
        <f>IFERROR(_xlfn.LET(_xlpm.desc,_xlfn.XLOOKUP(E421,'Export file'!I:I,'Export file'!H:H,""),_xlpm.startLabel,"Account Number ",_xlpm.startPos,SEARCH(_xlpm.startLabel,_xlpm.desc)+LEN(_xlpm.startLabel),MID(_xlpm.desc,_xlpm.startPos,8)),"-")</f>
        <v>-</v>
      </c>
      <c r="O421" s="39" t="str">
        <f>IFERROR(_xlfn.LET(_xlpm.desc,_xlfn.XLOOKUP(E421,'Export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21" s="70" t="str">
        <f>IFERROR(_xlfn.LET(_xlpm.desc,_xlfn.XLOOKUP(E421,'Export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21" s="40" t="str">
        <f>IFERROR(_xlfn.LET(_xlpm.desc,_xlfn.XLOOKUP(E421,'Export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21" s="39" t="str">
        <f>IFERROR(_xlfn.LET(_xlpm.desc,_xlfn.XLOOKUP(E421,'Export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21" s="45" t="str">
        <f>IFERROR(_xlfn.LET(_xlpm.desc,_xlfn.XLOOKUP(E421,'Export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21" s="38" t="str">
        <f>IFERROR(_xlfn.LET(         _xlpm.desc, _xlfn.XLOOKUP(E421,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21" s="39" t="str">
        <f>IFERROR(_xlfn.LET(_xlpm.desc,_xlfn.XLOOKUP(E421,'Export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21" s="42" t="str">
        <f>IFERROR(_xlfn.LET(_xlpm.desc,_xlfn.XLOOKUP(E421,'Export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21" s="50" t="str">
        <f>IFERROR(_xlfn.LET(_xlpm.desc,_xlfn.XLOOKUP(E421,'Export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21" t="str">
        <f ca="1">IF(E421="","",TODAY()-DATEVALUE(LEFT(_xlfn.XLOOKUP(E421,'Export file'!$I:$I,'Export file'!$F:$F,""),10)))</f>
        <v/>
      </c>
    </row>
    <row r="422" spans="2:24" ht="21.95" customHeight="1" x14ac:dyDescent="0.2">
      <c r="B422" s="60"/>
      <c r="C422" s="105"/>
      <c r="D422" s="38"/>
      <c r="E422" s="39"/>
      <c r="F422" s="39"/>
      <c r="G422" s="63"/>
      <c r="H422" s="39" t="str">
        <f t="shared" si="6"/>
        <v/>
      </c>
      <c r="I422" s="39"/>
      <c r="J422" s="77" t="b">
        <v>0</v>
      </c>
      <c r="K422" s="78" t="b">
        <v>0</v>
      </c>
      <c r="L422" s="73"/>
      <c r="M422" s="38" t="str">
        <f>TRIM(IFERROR(_xlfn.LET(_xlpm.desc,_xlfn.XLOOKUP(E422,'Export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22" s="39" t="str">
        <f>IFERROR(_xlfn.LET(_xlpm.desc,_xlfn.XLOOKUP(E422,'Export file'!I:I,'Export file'!H:H,""),_xlpm.startLabel,"Account Number ",_xlpm.startPos,SEARCH(_xlpm.startLabel,_xlpm.desc)+LEN(_xlpm.startLabel),MID(_xlpm.desc,_xlpm.startPos,8)),"-")</f>
        <v>-</v>
      </c>
      <c r="O422" s="39" t="str">
        <f>IFERROR(_xlfn.LET(_xlpm.desc,_xlfn.XLOOKUP(E422,'Export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22" s="70" t="str">
        <f>IFERROR(_xlfn.LET(_xlpm.desc,_xlfn.XLOOKUP(E422,'Export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22" s="40" t="str">
        <f>IFERROR(_xlfn.LET(_xlpm.desc,_xlfn.XLOOKUP(E422,'Export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22" s="39" t="str">
        <f>IFERROR(_xlfn.LET(_xlpm.desc,_xlfn.XLOOKUP(E422,'Export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22" s="45" t="str">
        <f>IFERROR(_xlfn.LET(_xlpm.desc,_xlfn.XLOOKUP(E422,'Export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22" s="38" t="str">
        <f>IFERROR(_xlfn.LET(         _xlpm.desc, _xlfn.XLOOKUP(E422,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22" s="39" t="str">
        <f>IFERROR(_xlfn.LET(_xlpm.desc,_xlfn.XLOOKUP(E422,'Export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22" s="42" t="str">
        <f>IFERROR(_xlfn.LET(_xlpm.desc,_xlfn.XLOOKUP(E422,'Export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22" s="50" t="str">
        <f>IFERROR(_xlfn.LET(_xlpm.desc,_xlfn.XLOOKUP(E422,'Export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22" t="str">
        <f ca="1">IF(E422="","",TODAY()-DATEVALUE(LEFT(_xlfn.XLOOKUP(E422,'Export file'!$I:$I,'Export file'!$F:$F,""),10)))</f>
        <v/>
      </c>
    </row>
    <row r="423" spans="2:24" ht="21.95" customHeight="1" x14ac:dyDescent="0.2">
      <c r="B423" s="60"/>
      <c r="C423" s="105"/>
      <c r="D423" s="38"/>
      <c r="E423" s="39"/>
      <c r="F423" s="39"/>
      <c r="G423" s="63"/>
      <c r="H423" s="39" t="str">
        <f t="shared" si="6"/>
        <v/>
      </c>
      <c r="I423" s="39"/>
      <c r="J423" s="77" t="b">
        <v>0</v>
      </c>
      <c r="K423" s="78" t="b">
        <v>0</v>
      </c>
      <c r="L423" s="73"/>
      <c r="M423" s="38" t="str">
        <f>TRIM(IFERROR(_xlfn.LET(_xlpm.desc,_xlfn.XLOOKUP(E423,'Export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23" s="39" t="str">
        <f>IFERROR(_xlfn.LET(_xlpm.desc,_xlfn.XLOOKUP(E423,'Export file'!I:I,'Export file'!H:H,""),_xlpm.startLabel,"Account Number ",_xlpm.startPos,SEARCH(_xlpm.startLabel,_xlpm.desc)+LEN(_xlpm.startLabel),MID(_xlpm.desc,_xlpm.startPos,8)),"-")</f>
        <v>-</v>
      </c>
      <c r="O423" s="39" t="str">
        <f>IFERROR(_xlfn.LET(_xlpm.desc,_xlfn.XLOOKUP(E423,'Export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23" s="70" t="str">
        <f>IFERROR(_xlfn.LET(_xlpm.desc,_xlfn.XLOOKUP(E423,'Export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23" s="40" t="str">
        <f>IFERROR(_xlfn.LET(_xlpm.desc,_xlfn.XLOOKUP(E423,'Export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23" s="39" t="str">
        <f>IFERROR(_xlfn.LET(_xlpm.desc,_xlfn.XLOOKUP(E423,'Export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23" s="45" t="str">
        <f>IFERROR(_xlfn.LET(_xlpm.desc,_xlfn.XLOOKUP(E423,'Export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23" s="38" t="str">
        <f>IFERROR(_xlfn.LET(         _xlpm.desc, _xlfn.XLOOKUP(E423,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23" s="39" t="str">
        <f>IFERROR(_xlfn.LET(_xlpm.desc,_xlfn.XLOOKUP(E423,'Export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23" s="42" t="str">
        <f>IFERROR(_xlfn.LET(_xlpm.desc,_xlfn.XLOOKUP(E423,'Export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23" s="50" t="str">
        <f>IFERROR(_xlfn.LET(_xlpm.desc,_xlfn.XLOOKUP(E423,'Export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23" t="str">
        <f ca="1">IF(E423="","",TODAY()-DATEVALUE(LEFT(_xlfn.XLOOKUP(E423,'Export file'!$I:$I,'Export file'!$F:$F,""),10)))</f>
        <v/>
      </c>
    </row>
    <row r="424" spans="2:24" ht="21.95" customHeight="1" x14ac:dyDescent="0.2">
      <c r="B424" s="60"/>
      <c r="C424" s="105"/>
      <c r="D424" s="38"/>
      <c r="E424" s="39"/>
      <c r="F424" s="39"/>
      <c r="G424" s="63"/>
      <c r="H424" s="39" t="str">
        <f t="shared" si="6"/>
        <v/>
      </c>
      <c r="I424" s="39"/>
      <c r="J424" s="77" t="b">
        <v>0</v>
      </c>
      <c r="K424" s="78" t="b">
        <v>0</v>
      </c>
      <c r="L424" s="73"/>
      <c r="M424" s="38" t="str">
        <f>TRIM(IFERROR(_xlfn.LET(_xlpm.desc,_xlfn.XLOOKUP(E424,'Export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24" s="39" t="str">
        <f>IFERROR(_xlfn.LET(_xlpm.desc,_xlfn.XLOOKUP(E424,'Export file'!I:I,'Export file'!H:H,""),_xlpm.startLabel,"Account Number ",_xlpm.startPos,SEARCH(_xlpm.startLabel,_xlpm.desc)+LEN(_xlpm.startLabel),MID(_xlpm.desc,_xlpm.startPos,8)),"-")</f>
        <v>-</v>
      </c>
      <c r="O424" s="39" t="str">
        <f>IFERROR(_xlfn.LET(_xlpm.desc,_xlfn.XLOOKUP(E424,'Export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24" s="70" t="str">
        <f>IFERROR(_xlfn.LET(_xlpm.desc,_xlfn.XLOOKUP(E424,'Export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24" s="40" t="str">
        <f>IFERROR(_xlfn.LET(_xlpm.desc,_xlfn.XLOOKUP(E424,'Export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24" s="39" t="str">
        <f>IFERROR(_xlfn.LET(_xlpm.desc,_xlfn.XLOOKUP(E424,'Export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24" s="45" t="str">
        <f>IFERROR(_xlfn.LET(_xlpm.desc,_xlfn.XLOOKUP(E424,'Export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24" s="38" t="str">
        <f>IFERROR(_xlfn.LET(         _xlpm.desc, _xlfn.XLOOKUP(E424,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24" s="39" t="str">
        <f>IFERROR(_xlfn.LET(_xlpm.desc,_xlfn.XLOOKUP(E424,'Export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24" s="42" t="str">
        <f>IFERROR(_xlfn.LET(_xlpm.desc,_xlfn.XLOOKUP(E424,'Export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24" s="50" t="str">
        <f>IFERROR(_xlfn.LET(_xlpm.desc,_xlfn.XLOOKUP(E424,'Export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24" t="str">
        <f ca="1">IF(E424="","",TODAY()-DATEVALUE(LEFT(_xlfn.XLOOKUP(E424,'Export file'!$I:$I,'Export file'!$F:$F,""),10)))</f>
        <v/>
      </c>
    </row>
    <row r="425" spans="2:24" ht="21.95" customHeight="1" x14ac:dyDescent="0.2">
      <c r="B425" s="60"/>
      <c r="C425" s="105"/>
      <c r="D425" s="38"/>
      <c r="E425" s="39"/>
      <c r="F425" s="39"/>
      <c r="G425" s="63"/>
      <c r="H425" s="39" t="str">
        <f t="shared" si="6"/>
        <v/>
      </c>
      <c r="I425" s="39"/>
      <c r="J425" s="77" t="b">
        <v>0</v>
      </c>
      <c r="K425" s="78" t="b">
        <v>0</v>
      </c>
      <c r="L425" s="73"/>
      <c r="M425" s="38" t="str">
        <f>TRIM(IFERROR(_xlfn.LET(_xlpm.desc,_xlfn.XLOOKUP(E425,'Export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25" s="39" t="str">
        <f>IFERROR(_xlfn.LET(_xlpm.desc,_xlfn.XLOOKUP(E425,'Export file'!I:I,'Export file'!H:H,""),_xlpm.startLabel,"Account Number ",_xlpm.startPos,SEARCH(_xlpm.startLabel,_xlpm.desc)+LEN(_xlpm.startLabel),MID(_xlpm.desc,_xlpm.startPos,8)),"-")</f>
        <v>-</v>
      </c>
      <c r="O425" s="39" t="str">
        <f>IFERROR(_xlfn.LET(_xlpm.desc,_xlfn.XLOOKUP(E425,'Export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25" s="70" t="str">
        <f>IFERROR(_xlfn.LET(_xlpm.desc,_xlfn.XLOOKUP(E425,'Export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25" s="40" t="str">
        <f>IFERROR(_xlfn.LET(_xlpm.desc,_xlfn.XLOOKUP(E425,'Export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25" s="39" t="str">
        <f>IFERROR(_xlfn.LET(_xlpm.desc,_xlfn.XLOOKUP(E425,'Export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25" s="45" t="str">
        <f>IFERROR(_xlfn.LET(_xlpm.desc,_xlfn.XLOOKUP(E425,'Export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25" s="38" t="str">
        <f>IFERROR(_xlfn.LET(         _xlpm.desc, _xlfn.XLOOKUP(E425,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25" s="39" t="str">
        <f>IFERROR(_xlfn.LET(_xlpm.desc,_xlfn.XLOOKUP(E425,'Export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25" s="42" t="str">
        <f>IFERROR(_xlfn.LET(_xlpm.desc,_xlfn.XLOOKUP(E425,'Export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25" s="50" t="str">
        <f>IFERROR(_xlfn.LET(_xlpm.desc,_xlfn.XLOOKUP(E425,'Export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25" t="str">
        <f ca="1">IF(E425="","",TODAY()-DATEVALUE(LEFT(_xlfn.XLOOKUP(E425,'Export file'!$I:$I,'Export file'!$F:$F,""),10)))</f>
        <v/>
      </c>
    </row>
    <row r="426" spans="2:24" ht="21.95" customHeight="1" x14ac:dyDescent="0.2">
      <c r="B426" s="60"/>
      <c r="C426" s="105"/>
      <c r="D426" s="38"/>
      <c r="E426" s="39"/>
      <c r="F426" s="39"/>
      <c r="G426" s="63"/>
      <c r="H426" s="39" t="str">
        <f t="shared" si="6"/>
        <v/>
      </c>
      <c r="I426" s="39"/>
      <c r="J426" s="77" t="b">
        <v>0</v>
      </c>
      <c r="K426" s="78" t="b">
        <v>0</v>
      </c>
      <c r="L426" s="73"/>
      <c r="M426" s="38" t="str">
        <f>TRIM(IFERROR(_xlfn.LET(_xlpm.desc,_xlfn.XLOOKUP(E426,'Export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26" s="39" t="str">
        <f>IFERROR(_xlfn.LET(_xlpm.desc,_xlfn.XLOOKUP(E426,'Export file'!I:I,'Export file'!H:H,""),_xlpm.startLabel,"Account Number ",_xlpm.startPos,SEARCH(_xlpm.startLabel,_xlpm.desc)+LEN(_xlpm.startLabel),MID(_xlpm.desc,_xlpm.startPos,8)),"-")</f>
        <v>-</v>
      </c>
      <c r="O426" s="39" t="str">
        <f>IFERROR(_xlfn.LET(_xlpm.desc,_xlfn.XLOOKUP(E426,'Export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26" s="70" t="str">
        <f>IFERROR(_xlfn.LET(_xlpm.desc,_xlfn.XLOOKUP(E426,'Export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26" s="40" t="str">
        <f>IFERROR(_xlfn.LET(_xlpm.desc,_xlfn.XLOOKUP(E426,'Export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26" s="39" t="str">
        <f>IFERROR(_xlfn.LET(_xlpm.desc,_xlfn.XLOOKUP(E426,'Export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26" s="45" t="str">
        <f>IFERROR(_xlfn.LET(_xlpm.desc,_xlfn.XLOOKUP(E426,'Export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26" s="38" t="str">
        <f>IFERROR(_xlfn.LET(         _xlpm.desc, _xlfn.XLOOKUP(E426,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26" s="39" t="str">
        <f>IFERROR(_xlfn.LET(_xlpm.desc,_xlfn.XLOOKUP(E426,'Export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26" s="42" t="str">
        <f>IFERROR(_xlfn.LET(_xlpm.desc,_xlfn.XLOOKUP(E426,'Export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26" s="50" t="str">
        <f>IFERROR(_xlfn.LET(_xlpm.desc,_xlfn.XLOOKUP(E426,'Export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26" t="str">
        <f ca="1">IF(E426="","",TODAY()-DATEVALUE(LEFT(_xlfn.XLOOKUP(E426,'Export file'!$I:$I,'Export file'!$F:$F,""),10)))</f>
        <v/>
      </c>
    </row>
    <row r="427" spans="2:24" ht="21.95" customHeight="1" x14ac:dyDescent="0.2">
      <c r="B427" s="60"/>
      <c r="C427" s="105"/>
      <c r="D427" s="38"/>
      <c r="E427" s="39"/>
      <c r="F427" s="39"/>
      <c r="G427" s="63"/>
      <c r="H427" s="39" t="str">
        <f t="shared" si="6"/>
        <v/>
      </c>
      <c r="I427" s="39"/>
      <c r="J427" s="77" t="b">
        <v>0</v>
      </c>
      <c r="K427" s="78" t="b">
        <v>0</v>
      </c>
      <c r="L427" s="73"/>
      <c r="M427" s="38" t="str">
        <f>TRIM(IFERROR(_xlfn.LET(_xlpm.desc,_xlfn.XLOOKUP(E427,'Export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27" s="39" t="str">
        <f>IFERROR(_xlfn.LET(_xlpm.desc,_xlfn.XLOOKUP(E427,'Export file'!I:I,'Export file'!H:H,""),_xlpm.startLabel,"Account Number ",_xlpm.startPos,SEARCH(_xlpm.startLabel,_xlpm.desc)+LEN(_xlpm.startLabel),MID(_xlpm.desc,_xlpm.startPos,8)),"-")</f>
        <v>-</v>
      </c>
      <c r="O427" s="39" t="str">
        <f>IFERROR(_xlfn.LET(_xlpm.desc,_xlfn.XLOOKUP(E427,'Export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27" s="70" t="str">
        <f>IFERROR(_xlfn.LET(_xlpm.desc,_xlfn.XLOOKUP(E427,'Export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27" s="40" t="str">
        <f>IFERROR(_xlfn.LET(_xlpm.desc,_xlfn.XLOOKUP(E427,'Export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27" s="39" t="str">
        <f>IFERROR(_xlfn.LET(_xlpm.desc,_xlfn.XLOOKUP(E427,'Export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27" s="45" t="str">
        <f>IFERROR(_xlfn.LET(_xlpm.desc,_xlfn.XLOOKUP(E427,'Export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27" s="38" t="str">
        <f>IFERROR(_xlfn.LET(         _xlpm.desc, _xlfn.XLOOKUP(E427,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27" s="39" t="str">
        <f>IFERROR(_xlfn.LET(_xlpm.desc,_xlfn.XLOOKUP(E427,'Export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27" s="42" t="str">
        <f>IFERROR(_xlfn.LET(_xlpm.desc,_xlfn.XLOOKUP(E427,'Export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27" s="50" t="str">
        <f>IFERROR(_xlfn.LET(_xlpm.desc,_xlfn.XLOOKUP(E427,'Export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27" t="str">
        <f ca="1">IF(E427="","",TODAY()-DATEVALUE(LEFT(_xlfn.XLOOKUP(E427,'Export file'!$I:$I,'Export file'!$F:$F,""),10)))</f>
        <v/>
      </c>
    </row>
    <row r="428" spans="2:24" ht="21.95" customHeight="1" x14ac:dyDescent="0.2">
      <c r="B428" s="60"/>
      <c r="C428" s="105"/>
      <c r="D428" s="38"/>
      <c r="E428" s="39"/>
      <c r="F428" s="39"/>
      <c r="G428" s="63"/>
      <c r="H428" s="39" t="str">
        <f t="shared" si="6"/>
        <v/>
      </c>
      <c r="I428" s="39"/>
      <c r="J428" s="77" t="b">
        <v>0</v>
      </c>
      <c r="K428" s="78" t="b">
        <v>0</v>
      </c>
      <c r="L428" s="73"/>
      <c r="M428" s="38" t="str">
        <f>TRIM(IFERROR(_xlfn.LET(_xlpm.desc,_xlfn.XLOOKUP(E428,'Export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28" s="39" t="str">
        <f>IFERROR(_xlfn.LET(_xlpm.desc,_xlfn.XLOOKUP(E428,'Export file'!I:I,'Export file'!H:H,""),_xlpm.startLabel,"Account Number ",_xlpm.startPos,SEARCH(_xlpm.startLabel,_xlpm.desc)+LEN(_xlpm.startLabel),MID(_xlpm.desc,_xlpm.startPos,8)),"-")</f>
        <v>-</v>
      </c>
      <c r="O428" s="39" t="str">
        <f>IFERROR(_xlfn.LET(_xlpm.desc,_xlfn.XLOOKUP(E428,'Export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28" s="70" t="str">
        <f>IFERROR(_xlfn.LET(_xlpm.desc,_xlfn.XLOOKUP(E428,'Export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28" s="40" t="str">
        <f>IFERROR(_xlfn.LET(_xlpm.desc,_xlfn.XLOOKUP(E428,'Export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28" s="39" t="str">
        <f>IFERROR(_xlfn.LET(_xlpm.desc,_xlfn.XLOOKUP(E428,'Export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28" s="45" t="str">
        <f>IFERROR(_xlfn.LET(_xlpm.desc,_xlfn.XLOOKUP(E428,'Export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28" s="38" t="str">
        <f>IFERROR(_xlfn.LET(         _xlpm.desc, _xlfn.XLOOKUP(E428,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28" s="39" t="str">
        <f>IFERROR(_xlfn.LET(_xlpm.desc,_xlfn.XLOOKUP(E428,'Export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28" s="42" t="str">
        <f>IFERROR(_xlfn.LET(_xlpm.desc,_xlfn.XLOOKUP(E428,'Export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28" s="50" t="str">
        <f>IFERROR(_xlfn.LET(_xlpm.desc,_xlfn.XLOOKUP(E428,'Export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28" t="str">
        <f ca="1">IF(E428="","",TODAY()-DATEVALUE(LEFT(_xlfn.XLOOKUP(E428,'Export file'!$I:$I,'Export file'!$F:$F,""),10)))</f>
        <v/>
      </c>
    </row>
    <row r="429" spans="2:24" ht="21.95" customHeight="1" x14ac:dyDescent="0.2">
      <c r="B429" s="60"/>
      <c r="C429" s="105"/>
      <c r="D429" s="38"/>
      <c r="E429" s="39"/>
      <c r="F429" s="39"/>
      <c r="G429" s="63"/>
      <c r="H429" s="39" t="str">
        <f t="shared" si="6"/>
        <v/>
      </c>
      <c r="I429" s="39"/>
      <c r="J429" s="77" t="b">
        <v>0</v>
      </c>
      <c r="K429" s="78" t="b">
        <v>0</v>
      </c>
      <c r="L429" s="73"/>
      <c r="M429" s="38" t="str">
        <f>TRIM(IFERROR(_xlfn.LET(_xlpm.desc,_xlfn.XLOOKUP(E429,'Export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29" s="39" t="str">
        <f>IFERROR(_xlfn.LET(_xlpm.desc,_xlfn.XLOOKUP(E429,'Export file'!I:I,'Export file'!H:H,""),_xlpm.startLabel,"Account Number ",_xlpm.startPos,SEARCH(_xlpm.startLabel,_xlpm.desc)+LEN(_xlpm.startLabel),MID(_xlpm.desc,_xlpm.startPos,8)),"-")</f>
        <v>-</v>
      </c>
      <c r="O429" s="39" t="str">
        <f>IFERROR(_xlfn.LET(_xlpm.desc,_xlfn.XLOOKUP(E429,'Export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29" s="70" t="str">
        <f>IFERROR(_xlfn.LET(_xlpm.desc,_xlfn.XLOOKUP(E429,'Export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29" s="40" t="str">
        <f>IFERROR(_xlfn.LET(_xlpm.desc,_xlfn.XLOOKUP(E429,'Export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29" s="39" t="str">
        <f>IFERROR(_xlfn.LET(_xlpm.desc,_xlfn.XLOOKUP(E429,'Export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29" s="45" t="str">
        <f>IFERROR(_xlfn.LET(_xlpm.desc,_xlfn.XLOOKUP(E429,'Export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29" s="38" t="str">
        <f>IFERROR(_xlfn.LET(         _xlpm.desc, _xlfn.XLOOKUP(E429,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29" s="39" t="str">
        <f>IFERROR(_xlfn.LET(_xlpm.desc,_xlfn.XLOOKUP(E429,'Export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29" s="42" t="str">
        <f>IFERROR(_xlfn.LET(_xlpm.desc,_xlfn.XLOOKUP(E429,'Export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29" s="50" t="str">
        <f>IFERROR(_xlfn.LET(_xlpm.desc,_xlfn.XLOOKUP(E429,'Export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29" t="str">
        <f ca="1">IF(E429="","",TODAY()-DATEVALUE(LEFT(_xlfn.XLOOKUP(E429,'Export file'!$I:$I,'Export file'!$F:$F,""),10)))</f>
        <v/>
      </c>
    </row>
    <row r="430" spans="2:24" ht="21.95" customHeight="1" x14ac:dyDescent="0.2">
      <c r="B430" s="60"/>
      <c r="C430" s="105"/>
      <c r="D430" s="38"/>
      <c r="E430" s="39"/>
      <c r="F430" s="39"/>
      <c r="G430" s="63"/>
      <c r="H430" s="39" t="str">
        <f t="shared" si="6"/>
        <v/>
      </c>
      <c r="I430" s="39"/>
      <c r="J430" s="77" t="b">
        <v>0</v>
      </c>
      <c r="K430" s="78" t="b">
        <v>0</v>
      </c>
      <c r="L430" s="73"/>
      <c r="M430" s="38" t="str">
        <f>TRIM(IFERROR(_xlfn.LET(_xlpm.desc,_xlfn.XLOOKUP(E430,'Export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30" s="39" t="str">
        <f>IFERROR(_xlfn.LET(_xlpm.desc,_xlfn.XLOOKUP(E430,'Export file'!I:I,'Export file'!H:H,""),_xlpm.startLabel,"Account Number ",_xlpm.startPos,SEARCH(_xlpm.startLabel,_xlpm.desc)+LEN(_xlpm.startLabel),MID(_xlpm.desc,_xlpm.startPos,8)),"-")</f>
        <v>-</v>
      </c>
      <c r="O430" s="39" t="str">
        <f>IFERROR(_xlfn.LET(_xlpm.desc,_xlfn.XLOOKUP(E430,'Export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30" s="70" t="str">
        <f>IFERROR(_xlfn.LET(_xlpm.desc,_xlfn.XLOOKUP(E430,'Export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30" s="40" t="str">
        <f>IFERROR(_xlfn.LET(_xlpm.desc,_xlfn.XLOOKUP(E430,'Export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30" s="39" t="str">
        <f>IFERROR(_xlfn.LET(_xlpm.desc,_xlfn.XLOOKUP(E430,'Export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30" s="45" t="str">
        <f>IFERROR(_xlfn.LET(_xlpm.desc,_xlfn.XLOOKUP(E430,'Export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30" s="38" t="str">
        <f>IFERROR(_xlfn.LET(         _xlpm.desc, _xlfn.XLOOKUP(E430,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30" s="39" t="str">
        <f>IFERROR(_xlfn.LET(_xlpm.desc,_xlfn.XLOOKUP(E430,'Export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30" s="42" t="str">
        <f>IFERROR(_xlfn.LET(_xlpm.desc,_xlfn.XLOOKUP(E430,'Export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30" s="50" t="str">
        <f>IFERROR(_xlfn.LET(_xlpm.desc,_xlfn.XLOOKUP(E430,'Export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30" t="str">
        <f ca="1">IF(E430="","",TODAY()-DATEVALUE(LEFT(_xlfn.XLOOKUP(E430,'Export file'!$I:$I,'Export file'!$F:$F,""),10)))</f>
        <v/>
      </c>
    </row>
    <row r="431" spans="2:24" ht="21.95" customHeight="1" x14ac:dyDescent="0.2">
      <c r="B431" s="60"/>
      <c r="C431" s="105"/>
      <c r="D431" s="38"/>
      <c r="E431" s="39"/>
      <c r="F431" s="39"/>
      <c r="G431" s="63"/>
      <c r="H431" s="39" t="str">
        <f t="shared" si="6"/>
        <v/>
      </c>
      <c r="I431" s="39"/>
      <c r="J431" s="77" t="b">
        <v>0</v>
      </c>
      <c r="K431" s="78" t="b">
        <v>0</v>
      </c>
      <c r="L431" s="73"/>
      <c r="M431" s="38" t="str">
        <f>TRIM(IFERROR(_xlfn.LET(_xlpm.desc,_xlfn.XLOOKUP(E431,'Export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31" s="39" t="str">
        <f>IFERROR(_xlfn.LET(_xlpm.desc,_xlfn.XLOOKUP(E431,'Export file'!I:I,'Export file'!H:H,""),_xlpm.startLabel,"Account Number ",_xlpm.startPos,SEARCH(_xlpm.startLabel,_xlpm.desc)+LEN(_xlpm.startLabel),MID(_xlpm.desc,_xlpm.startPos,8)),"-")</f>
        <v>-</v>
      </c>
      <c r="O431" s="39" t="str">
        <f>IFERROR(_xlfn.LET(_xlpm.desc,_xlfn.XLOOKUP(E431,'Export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31" s="70" t="str">
        <f>IFERROR(_xlfn.LET(_xlpm.desc,_xlfn.XLOOKUP(E431,'Export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31" s="40" t="str">
        <f>IFERROR(_xlfn.LET(_xlpm.desc,_xlfn.XLOOKUP(E431,'Export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31" s="39" t="str">
        <f>IFERROR(_xlfn.LET(_xlpm.desc,_xlfn.XLOOKUP(E431,'Export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31" s="45" t="str">
        <f>IFERROR(_xlfn.LET(_xlpm.desc,_xlfn.XLOOKUP(E431,'Export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31" s="38" t="str">
        <f>IFERROR(_xlfn.LET(         _xlpm.desc, _xlfn.XLOOKUP(E431,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31" s="39" t="str">
        <f>IFERROR(_xlfn.LET(_xlpm.desc,_xlfn.XLOOKUP(E431,'Export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31" s="42" t="str">
        <f>IFERROR(_xlfn.LET(_xlpm.desc,_xlfn.XLOOKUP(E431,'Export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31" s="50" t="str">
        <f>IFERROR(_xlfn.LET(_xlpm.desc,_xlfn.XLOOKUP(E431,'Export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31" t="str">
        <f ca="1">IF(E431="","",TODAY()-DATEVALUE(LEFT(_xlfn.XLOOKUP(E431,'Export file'!$I:$I,'Export file'!$F:$F,""),10)))</f>
        <v/>
      </c>
    </row>
    <row r="432" spans="2:24" ht="21.95" customHeight="1" x14ac:dyDescent="0.2">
      <c r="B432" s="60"/>
      <c r="C432" s="105"/>
      <c r="D432" s="38"/>
      <c r="E432" s="39"/>
      <c r="F432" s="39"/>
      <c r="G432" s="63"/>
      <c r="H432" s="39" t="str">
        <f t="shared" si="6"/>
        <v/>
      </c>
      <c r="I432" s="39"/>
      <c r="J432" s="77" t="b">
        <v>0</v>
      </c>
      <c r="K432" s="78" t="b">
        <v>0</v>
      </c>
      <c r="L432" s="73"/>
      <c r="M432" s="38" t="str">
        <f>TRIM(IFERROR(_xlfn.LET(_xlpm.desc,_xlfn.XLOOKUP(E432,'Export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32" s="39" t="str">
        <f>IFERROR(_xlfn.LET(_xlpm.desc,_xlfn.XLOOKUP(E432,'Export file'!I:I,'Export file'!H:H,""),_xlpm.startLabel,"Account Number ",_xlpm.startPos,SEARCH(_xlpm.startLabel,_xlpm.desc)+LEN(_xlpm.startLabel),MID(_xlpm.desc,_xlpm.startPos,8)),"-")</f>
        <v>-</v>
      </c>
      <c r="O432" s="39" t="str">
        <f>IFERROR(_xlfn.LET(_xlpm.desc,_xlfn.XLOOKUP(E432,'Export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32" s="70" t="str">
        <f>IFERROR(_xlfn.LET(_xlpm.desc,_xlfn.XLOOKUP(E432,'Export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32" s="40" t="str">
        <f>IFERROR(_xlfn.LET(_xlpm.desc,_xlfn.XLOOKUP(E432,'Export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32" s="39" t="str">
        <f>IFERROR(_xlfn.LET(_xlpm.desc,_xlfn.XLOOKUP(E432,'Export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32" s="45" t="str">
        <f>IFERROR(_xlfn.LET(_xlpm.desc,_xlfn.XLOOKUP(E432,'Export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32" s="38" t="str">
        <f>IFERROR(_xlfn.LET(         _xlpm.desc, _xlfn.XLOOKUP(E432,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32" s="39" t="str">
        <f>IFERROR(_xlfn.LET(_xlpm.desc,_xlfn.XLOOKUP(E432,'Export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32" s="42" t="str">
        <f>IFERROR(_xlfn.LET(_xlpm.desc,_xlfn.XLOOKUP(E432,'Export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32" s="50" t="str">
        <f>IFERROR(_xlfn.LET(_xlpm.desc,_xlfn.XLOOKUP(E432,'Export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32" t="str">
        <f ca="1">IF(E432="","",TODAY()-DATEVALUE(LEFT(_xlfn.XLOOKUP(E432,'Export file'!$I:$I,'Export file'!$F:$F,""),10)))</f>
        <v/>
      </c>
    </row>
    <row r="433" spans="2:24" ht="21.95" customHeight="1" x14ac:dyDescent="0.2">
      <c r="B433" s="60"/>
      <c r="C433" s="105"/>
      <c r="D433" s="38"/>
      <c r="E433" s="39"/>
      <c r="F433" s="39"/>
      <c r="G433" s="63"/>
      <c r="H433" s="39" t="str">
        <f t="shared" si="6"/>
        <v/>
      </c>
      <c r="I433" s="39"/>
      <c r="J433" s="77" t="b">
        <v>0</v>
      </c>
      <c r="K433" s="78" t="b">
        <v>0</v>
      </c>
      <c r="L433" s="73"/>
      <c r="M433" s="38" t="str">
        <f>TRIM(IFERROR(_xlfn.LET(_xlpm.desc,_xlfn.XLOOKUP(E433,'Export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33" s="39" t="str">
        <f>IFERROR(_xlfn.LET(_xlpm.desc,_xlfn.XLOOKUP(E433,'Export file'!I:I,'Export file'!H:H,""),_xlpm.startLabel,"Account Number ",_xlpm.startPos,SEARCH(_xlpm.startLabel,_xlpm.desc)+LEN(_xlpm.startLabel),MID(_xlpm.desc,_xlpm.startPos,8)),"-")</f>
        <v>-</v>
      </c>
      <c r="O433" s="39" t="str">
        <f>IFERROR(_xlfn.LET(_xlpm.desc,_xlfn.XLOOKUP(E433,'Export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33" s="70" t="str">
        <f>IFERROR(_xlfn.LET(_xlpm.desc,_xlfn.XLOOKUP(E433,'Export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33" s="40" t="str">
        <f>IFERROR(_xlfn.LET(_xlpm.desc,_xlfn.XLOOKUP(E433,'Export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33" s="39" t="str">
        <f>IFERROR(_xlfn.LET(_xlpm.desc,_xlfn.XLOOKUP(E433,'Export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33" s="45" t="str">
        <f>IFERROR(_xlfn.LET(_xlpm.desc,_xlfn.XLOOKUP(E433,'Export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33" s="38" t="str">
        <f>IFERROR(_xlfn.LET(         _xlpm.desc, _xlfn.XLOOKUP(E433,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33" s="39" t="str">
        <f>IFERROR(_xlfn.LET(_xlpm.desc,_xlfn.XLOOKUP(E433,'Export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33" s="42" t="str">
        <f>IFERROR(_xlfn.LET(_xlpm.desc,_xlfn.XLOOKUP(E433,'Export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33" s="50" t="str">
        <f>IFERROR(_xlfn.LET(_xlpm.desc,_xlfn.XLOOKUP(E433,'Export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33" t="str">
        <f ca="1">IF(E433="","",TODAY()-DATEVALUE(LEFT(_xlfn.XLOOKUP(E433,'Export file'!$I:$I,'Export file'!$F:$F,""),10)))</f>
        <v/>
      </c>
    </row>
    <row r="434" spans="2:24" ht="21.95" customHeight="1" x14ac:dyDescent="0.2">
      <c r="B434" s="60"/>
      <c r="C434" s="105"/>
      <c r="D434" s="38"/>
      <c r="E434" s="39"/>
      <c r="F434" s="39"/>
      <c r="G434" s="63"/>
      <c r="H434" s="39" t="str">
        <f t="shared" si="6"/>
        <v/>
      </c>
      <c r="I434" s="39"/>
      <c r="J434" s="77" t="b">
        <v>0</v>
      </c>
      <c r="K434" s="78" t="b">
        <v>0</v>
      </c>
      <c r="L434" s="73"/>
      <c r="M434" s="38" t="str">
        <f>TRIM(IFERROR(_xlfn.LET(_xlpm.desc,_xlfn.XLOOKUP(E434,'Export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34" s="39" t="str">
        <f>IFERROR(_xlfn.LET(_xlpm.desc,_xlfn.XLOOKUP(E434,'Export file'!I:I,'Export file'!H:H,""),_xlpm.startLabel,"Account Number ",_xlpm.startPos,SEARCH(_xlpm.startLabel,_xlpm.desc)+LEN(_xlpm.startLabel),MID(_xlpm.desc,_xlpm.startPos,8)),"-")</f>
        <v>-</v>
      </c>
      <c r="O434" s="39" t="str">
        <f>IFERROR(_xlfn.LET(_xlpm.desc,_xlfn.XLOOKUP(E434,'Export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34" s="70" t="str">
        <f>IFERROR(_xlfn.LET(_xlpm.desc,_xlfn.XLOOKUP(E434,'Export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34" s="40" t="str">
        <f>IFERROR(_xlfn.LET(_xlpm.desc,_xlfn.XLOOKUP(E434,'Export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34" s="39" t="str">
        <f>IFERROR(_xlfn.LET(_xlpm.desc,_xlfn.XLOOKUP(E434,'Export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34" s="45" t="str">
        <f>IFERROR(_xlfn.LET(_xlpm.desc,_xlfn.XLOOKUP(E434,'Export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34" s="38" t="str">
        <f>IFERROR(_xlfn.LET(         _xlpm.desc, _xlfn.XLOOKUP(E434,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34" s="39" t="str">
        <f>IFERROR(_xlfn.LET(_xlpm.desc,_xlfn.XLOOKUP(E434,'Export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34" s="42" t="str">
        <f>IFERROR(_xlfn.LET(_xlpm.desc,_xlfn.XLOOKUP(E434,'Export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34" s="50" t="str">
        <f>IFERROR(_xlfn.LET(_xlpm.desc,_xlfn.XLOOKUP(E434,'Export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34" t="str">
        <f ca="1">IF(E434="","",TODAY()-DATEVALUE(LEFT(_xlfn.XLOOKUP(E434,'Export file'!$I:$I,'Export file'!$F:$F,""),10)))</f>
        <v/>
      </c>
    </row>
    <row r="435" spans="2:24" ht="21.95" customHeight="1" x14ac:dyDescent="0.2">
      <c r="B435" s="60"/>
      <c r="C435" s="105"/>
      <c r="D435" s="38"/>
      <c r="E435" s="39"/>
      <c r="F435" s="39"/>
      <c r="G435" s="63"/>
      <c r="H435" s="39" t="str">
        <f t="shared" si="6"/>
        <v/>
      </c>
      <c r="I435" s="39"/>
      <c r="J435" s="77" t="b">
        <v>0</v>
      </c>
      <c r="K435" s="78" t="b">
        <v>0</v>
      </c>
      <c r="L435" s="73"/>
      <c r="M435" s="38" t="str">
        <f>TRIM(IFERROR(_xlfn.LET(_xlpm.desc,_xlfn.XLOOKUP(E435,'Export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35" s="39" t="str">
        <f>IFERROR(_xlfn.LET(_xlpm.desc,_xlfn.XLOOKUP(E435,'Export file'!I:I,'Export file'!H:H,""),_xlpm.startLabel,"Account Number ",_xlpm.startPos,SEARCH(_xlpm.startLabel,_xlpm.desc)+LEN(_xlpm.startLabel),MID(_xlpm.desc,_xlpm.startPos,8)),"-")</f>
        <v>-</v>
      </c>
      <c r="O435" s="39" t="str">
        <f>IFERROR(_xlfn.LET(_xlpm.desc,_xlfn.XLOOKUP(E435,'Export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35" s="70" t="str">
        <f>IFERROR(_xlfn.LET(_xlpm.desc,_xlfn.XLOOKUP(E435,'Export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35" s="40" t="str">
        <f>IFERROR(_xlfn.LET(_xlpm.desc,_xlfn.XLOOKUP(E435,'Export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35" s="39" t="str">
        <f>IFERROR(_xlfn.LET(_xlpm.desc,_xlfn.XLOOKUP(E435,'Export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35" s="45" t="str">
        <f>IFERROR(_xlfn.LET(_xlpm.desc,_xlfn.XLOOKUP(E435,'Export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35" s="38" t="str">
        <f>IFERROR(_xlfn.LET(         _xlpm.desc, _xlfn.XLOOKUP(E435,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35" s="39" t="str">
        <f>IFERROR(_xlfn.LET(_xlpm.desc,_xlfn.XLOOKUP(E435,'Export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35" s="42" t="str">
        <f>IFERROR(_xlfn.LET(_xlpm.desc,_xlfn.XLOOKUP(E435,'Export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35" s="50" t="str">
        <f>IFERROR(_xlfn.LET(_xlpm.desc,_xlfn.XLOOKUP(E435,'Export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35" t="str">
        <f ca="1">IF(E435="","",TODAY()-DATEVALUE(LEFT(_xlfn.XLOOKUP(E435,'Export file'!$I:$I,'Export file'!$F:$F,""),10)))</f>
        <v/>
      </c>
    </row>
    <row r="436" spans="2:24" ht="21.95" customHeight="1" x14ac:dyDescent="0.2">
      <c r="B436" s="60"/>
      <c r="C436" s="105"/>
      <c r="D436" s="38"/>
      <c r="E436" s="39"/>
      <c r="F436" s="39"/>
      <c r="G436" s="63"/>
      <c r="H436" s="39" t="str">
        <f t="shared" si="6"/>
        <v/>
      </c>
      <c r="I436" s="39"/>
      <c r="J436" s="77" t="b">
        <v>0</v>
      </c>
      <c r="K436" s="78" t="b">
        <v>0</v>
      </c>
      <c r="L436" s="73"/>
      <c r="M436" s="38" t="str">
        <f>TRIM(IFERROR(_xlfn.LET(_xlpm.desc,_xlfn.XLOOKUP(E436,'Export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36" s="39" t="str">
        <f>IFERROR(_xlfn.LET(_xlpm.desc,_xlfn.XLOOKUP(E436,'Export file'!I:I,'Export file'!H:H,""),_xlpm.startLabel,"Account Number ",_xlpm.startPos,SEARCH(_xlpm.startLabel,_xlpm.desc)+LEN(_xlpm.startLabel),MID(_xlpm.desc,_xlpm.startPos,8)),"-")</f>
        <v>-</v>
      </c>
      <c r="O436" s="39" t="str">
        <f>IFERROR(_xlfn.LET(_xlpm.desc,_xlfn.XLOOKUP(E436,'Export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36" s="70" t="str">
        <f>IFERROR(_xlfn.LET(_xlpm.desc,_xlfn.XLOOKUP(E436,'Export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36" s="40" t="str">
        <f>IFERROR(_xlfn.LET(_xlpm.desc,_xlfn.XLOOKUP(E436,'Export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36" s="39" t="str">
        <f>IFERROR(_xlfn.LET(_xlpm.desc,_xlfn.XLOOKUP(E436,'Export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36" s="45" t="str">
        <f>IFERROR(_xlfn.LET(_xlpm.desc,_xlfn.XLOOKUP(E436,'Export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36" s="38" t="str">
        <f>IFERROR(_xlfn.LET(         _xlpm.desc, _xlfn.XLOOKUP(E436,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36" s="39" t="str">
        <f>IFERROR(_xlfn.LET(_xlpm.desc,_xlfn.XLOOKUP(E436,'Export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36" s="42" t="str">
        <f>IFERROR(_xlfn.LET(_xlpm.desc,_xlfn.XLOOKUP(E436,'Export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36" s="50" t="str">
        <f>IFERROR(_xlfn.LET(_xlpm.desc,_xlfn.XLOOKUP(E436,'Export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36" t="str">
        <f ca="1">IF(E436="","",TODAY()-DATEVALUE(LEFT(_xlfn.XLOOKUP(E436,'Export file'!$I:$I,'Export file'!$F:$F,""),10)))</f>
        <v/>
      </c>
    </row>
    <row r="437" spans="2:24" ht="21.95" customHeight="1" x14ac:dyDescent="0.2">
      <c r="B437" s="60"/>
      <c r="C437" s="105"/>
      <c r="D437" s="38"/>
      <c r="E437" s="39"/>
      <c r="F437" s="39"/>
      <c r="G437" s="63"/>
      <c r="H437" s="39" t="str">
        <f t="shared" si="6"/>
        <v/>
      </c>
      <c r="I437" s="39"/>
      <c r="J437" s="77" t="b">
        <v>0</v>
      </c>
      <c r="K437" s="78" t="b">
        <v>0</v>
      </c>
      <c r="L437" s="73"/>
      <c r="M437" s="38" t="str">
        <f>TRIM(IFERROR(_xlfn.LET(_xlpm.desc,_xlfn.XLOOKUP(E437,'Export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37" s="39" t="str">
        <f>IFERROR(_xlfn.LET(_xlpm.desc,_xlfn.XLOOKUP(E437,'Export file'!I:I,'Export file'!H:H,""),_xlpm.startLabel,"Account Number ",_xlpm.startPos,SEARCH(_xlpm.startLabel,_xlpm.desc)+LEN(_xlpm.startLabel),MID(_xlpm.desc,_xlpm.startPos,8)),"-")</f>
        <v>-</v>
      </c>
      <c r="O437" s="39" t="str">
        <f>IFERROR(_xlfn.LET(_xlpm.desc,_xlfn.XLOOKUP(E437,'Export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37" s="70" t="str">
        <f>IFERROR(_xlfn.LET(_xlpm.desc,_xlfn.XLOOKUP(E437,'Export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37" s="40" t="str">
        <f>IFERROR(_xlfn.LET(_xlpm.desc,_xlfn.XLOOKUP(E437,'Export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37" s="39" t="str">
        <f>IFERROR(_xlfn.LET(_xlpm.desc,_xlfn.XLOOKUP(E437,'Export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37" s="45" t="str">
        <f>IFERROR(_xlfn.LET(_xlpm.desc,_xlfn.XLOOKUP(E437,'Export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37" s="38" t="str">
        <f>IFERROR(_xlfn.LET(         _xlpm.desc, _xlfn.XLOOKUP(E437,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37" s="39" t="str">
        <f>IFERROR(_xlfn.LET(_xlpm.desc,_xlfn.XLOOKUP(E437,'Export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37" s="42" t="str">
        <f>IFERROR(_xlfn.LET(_xlpm.desc,_xlfn.XLOOKUP(E437,'Export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37" s="50" t="str">
        <f>IFERROR(_xlfn.LET(_xlpm.desc,_xlfn.XLOOKUP(E437,'Export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37" t="str">
        <f ca="1">IF(E437="","",TODAY()-DATEVALUE(LEFT(_xlfn.XLOOKUP(E437,'Export file'!$I:$I,'Export file'!$F:$F,""),10)))</f>
        <v/>
      </c>
    </row>
    <row r="438" spans="2:24" ht="21.95" customHeight="1" x14ac:dyDescent="0.2">
      <c r="B438" s="60"/>
      <c r="C438" s="105"/>
      <c r="D438" s="38"/>
      <c r="E438" s="39"/>
      <c r="F438" s="39"/>
      <c r="G438" s="63"/>
      <c r="H438" s="39" t="str">
        <f t="shared" si="6"/>
        <v/>
      </c>
      <c r="I438" s="39"/>
      <c r="J438" s="77" t="b">
        <v>0</v>
      </c>
      <c r="K438" s="78" t="b">
        <v>0</v>
      </c>
      <c r="L438" s="73"/>
      <c r="M438" s="38" t="str">
        <f>TRIM(IFERROR(_xlfn.LET(_xlpm.desc,_xlfn.XLOOKUP(E438,'Export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38" s="39" t="str">
        <f>IFERROR(_xlfn.LET(_xlpm.desc,_xlfn.XLOOKUP(E438,'Export file'!I:I,'Export file'!H:H,""),_xlpm.startLabel,"Account Number ",_xlpm.startPos,SEARCH(_xlpm.startLabel,_xlpm.desc)+LEN(_xlpm.startLabel),MID(_xlpm.desc,_xlpm.startPos,8)),"-")</f>
        <v>-</v>
      </c>
      <c r="O438" s="39" t="str">
        <f>IFERROR(_xlfn.LET(_xlpm.desc,_xlfn.XLOOKUP(E438,'Export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38" s="70" t="str">
        <f>IFERROR(_xlfn.LET(_xlpm.desc,_xlfn.XLOOKUP(E438,'Export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38" s="40" t="str">
        <f>IFERROR(_xlfn.LET(_xlpm.desc,_xlfn.XLOOKUP(E438,'Export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38" s="39" t="str">
        <f>IFERROR(_xlfn.LET(_xlpm.desc,_xlfn.XLOOKUP(E438,'Export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38" s="45" t="str">
        <f>IFERROR(_xlfn.LET(_xlpm.desc,_xlfn.XLOOKUP(E438,'Export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38" s="38" t="str">
        <f>IFERROR(_xlfn.LET(         _xlpm.desc, _xlfn.XLOOKUP(E438,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38" s="39" t="str">
        <f>IFERROR(_xlfn.LET(_xlpm.desc,_xlfn.XLOOKUP(E438,'Export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38" s="42" t="str">
        <f>IFERROR(_xlfn.LET(_xlpm.desc,_xlfn.XLOOKUP(E438,'Export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38" s="50" t="str">
        <f>IFERROR(_xlfn.LET(_xlpm.desc,_xlfn.XLOOKUP(E438,'Export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38" t="str">
        <f ca="1">IF(E438="","",TODAY()-DATEVALUE(LEFT(_xlfn.XLOOKUP(E438,'Export file'!$I:$I,'Export file'!$F:$F,""),10)))</f>
        <v/>
      </c>
    </row>
    <row r="439" spans="2:24" ht="21.95" customHeight="1" x14ac:dyDescent="0.2">
      <c r="B439" s="60"/>
      <c r="C439" s="105"/>
      <c r="D439" s="38"/>
      <c r="E439" s="39"/>
      <c r="F439" s="39"/>
      <c r="G439" s="63"/>
      <c r="H439" s="39" t="str">
        <f t="shared" si="6"/>
        <v/>
      </c>
      <c r="I439" s="39"/>
      <c r="J439" s="77" t="b">
        <v>0</v>
      </c>
      <c r="K439" s="78" t="b">
        <v>0</v>
      </c>
      <c r="L439" s="73"/>
      <c r="M439" s="38" t="str">
        <f>TRIM(IFERROR(_xlfn.LET(_xlpm.desc,_xlfn.XLOOKUP(E439,'Export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39" s="39" t="str">
        <f>IFERROR(_xlfn.LET(_xlpm.desc,_xlfn.XLOOKUP(E439,'Export file'!I:I,'Export file'!H:H,""),_xlpm.startLabel,"Account Number ",_xlpm.startPos,SEARCH(_xlpm.startLabel,_xlpm.desc)+LEN(_xlpm.startLabel),MID(_xlpm.desc,_xlpm.startPos,8)),"-")</f>
        <v>-</v>
      </c>
      <c r="O439" s="39" t="str">
        <f>IFERROR(_xlfn.LET(_xlpm.desc,_xlfn.XLOOKUP(E439,'Export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39" s="70" t="str">
        <f>IFERROR(_xlfn.LET(_xlpm.desc,_xlfn.XLOOKUP(E439,'Export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39" s="40" t="str">
        <f>IFERROR(_xlfn.LET(_xlpm.desc,_xlfn.XLOOKUP(E439,'Export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39" s="39" t="str">
        <f>IFERROR(_xlfn.LET(_xlpm.desc,_xlfn.XLOOKUP(E439,'Export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39" s="45" t="str">
        <f>IFERROR(_xlfn.LET(_xlpm.desc,_xlfn.XLOOKUP(E439,'Export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39" s="38" t="str">
        <f>IFERROR(_xlfn.LET(         _xlpm.desc, _xlfn.XLOOKUP(E439,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39" s="39" t="str">
        <f>IFERROR(_xlfn.LET(_xlpm.desc,_xlfn.XLOOKUP(E439,'Export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39" s="42" t="str">
        <f>IFERROR(_xlfn.LET(_xlpm.desc,_xlfn.XLOOKUP(E439,'Export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39" s="50" t="str">
        <f>IFERROR(_xlfn.LET(_xlpm.desc,_xlfn.XLOOKUP(E439,'Export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39" t="str">
        <f ca="1">IF(E439="","",TODAY()-DATEVALUE(LEFT(_xlfn.XLOOKUP(E439,'Export file'!$I:$I,'Export file'!$F:$F,""),10)))</f>
        <v/>
      </c>
    </row>
    <row r="440" spans="2:24" ht="21.95" customHeight="1" x14ac:dyDescent="0.2">
      <c r="B440" s="60"/>
      <c r="C440" s="105"/>
      <c r="D440" s="38"/>
      <c r="E440" s="39"/>
      <c r="F440" s="39"/>
      <c r="G440" s="63"/>
      <c r="H440" s="39" t="str">
        <f t="shared" si="6"/>
        <v/>
      </c>
      <c r="I440" s="39"/>
      <c r="J440" s="77" t="b">
        <v>0</v>
      </c>
      <c r="K440" s="78" t="b">
        <v>0</v>
      </c>
      <c r="L440" s="73"/>
      <c r="M440" s="38" t="str">
        <f>TRIM(IFERROR(_xlfn.LET(_xlpm.desc,_xlfn.XLOOKUP(E440,'Export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40" s="39" t="str">
        <f>IFERROR(_xlfn.LET(_xlpm.desc,_xlfn.XLOOKUP(E440,'Export file'!I:I,'Export file'!H:H,""),_xlpm.startLabel,"Account Number ",_xlpm.startPos,SEARCH(_xlpm.startLabel,_xlpm.desc)+LEN(_xlpm.startLabel),MID(_xlpm.desc,_xlpm.startPos,8)),"-")</f>
        <v>-</v>
      </c>
      <c r="O440" s="39" t="str">
        <f>IFERROR(_xlfn.LET(_xlpm.desc,_xlfn.XLOOKUP(E440,'Export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40" s="70" t="str">
        <f>IFERROR(_xlfn.LET(_xlpm.desc,_xlfn.XLOOKUP(E440,'Export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40" s="40" t="str">
        <f>IFERROR(_xlfn.LET(_xlpm.desc,_xlfn.XLOOKUP(E440,'Export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40" s="39" t="str">
        <f>IFERROR(_xlfn.LET(_xlpm.desc,_xlfn.XLOOKUP(E440,'Export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40" s="45" t="str">
        <f>IFERROR(_xlfn.LET(_xlpm.desc,_xlfn.XLOOKUP(E440,'Export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40" s="38" t="str">
        <f>IFERROR(_xlfn.LET(         _xlpm.desc, _xlfn.XLOOKUP(E440,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40" s="39" t="str">
        <f>IFERROR(_xlfn.LET(_xlpm.desc,_xlfn.XLOOKUP(E440,'Export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40" s="42" t="str">
        <f>IFERROR(_xlfn.LET(_xlpm.desc,_xlfn.XLOOKUP(E440,'Export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40" s="50" t="str">
        <f>IFERROR(_xlfn.LET(_xlpm.desc,_xlfn.XLOOKUP(E440,'Export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40" t="str">
        <f ca="1">IF(E440="","",TODAY()-DATEVALUE(LEFT(_xlfn.XLOOKUP(E440,'Export file'!$I:$I,'Export file'!$F:$F,""),10)))</f>
        <v/>
      </c>
    </row>
    <row r="441" spans="2:24" ht="21.95" customHeight="1" x14ac:dyDescent="0.2">
      <c r="B441" s="60"/>
      <c r="C441" s="105"/>
      <c r="D441" s="38"/>
      <c r="E441" s="39"/>
      <c r="F441" s="39"/>
      <c r="G441" s="63"/>
      <c r="H441" s="39" t="str">
        <f t="shared" si="6"/>
        <v/>
      </c>
      <c r="I441" s="39"/>
      <c r="J441" s="77" t="b">
        <v>0</v>
      </c>
      <c r="K441" s="78" t="b">
        <v>0</v>
      </c>
      <c r="L441" s="73"/>
      <c r="M441" s="38" t="str">
        <f>TRIM(IFERROR(_xlfn.LET(_xlpm.desc,_xlfn.XLOOKUP(E441,'Export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41" s="39" t="str">
        <f>IFERROR(_xlfn.LET(_xlpm.desc,_xlfn.XLOOKUP(E441,'Export file'!I:I,'Export file'!H:H,""),_xlpm.startLabel,"Account Number ",_xlpm.startPos,SEARCH(_xlpm.startLabel,_xlpm.desc)+LEN(_xlpm.startLabel),MID(_xlpm.desc,_xlpm.startPos,8)),"-")</f>
        <v>-</v>
      </c>
      <c r="O441" s="39" t="str">
        <f>IFERROR(_xlfn.LET(_xlpm.desc,_xlfn.XLOOKUP(E441,'Export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41" s="70" t="str">
        <f>IFERROR(_xlfn.LET(_xlpm.desc,_xlfn.XLOOKUP(E441,'Export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41" s="40" t="str">
        <f>IFERROR(_xlfn.LET(_xlpm.desc,_xlfn.XLOOKUP(E441,'Export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41" s="39" t="str">
        <f>IFERROR(_xlfn.LET(_xlpm.desc,_xlfn.XLOOKUP(E441,'Export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41" s="45" t="str">
        <f>IFERROR(_xlfn.LET(_xlpm.desc,_xlfn.XLOOKUP(E441,'Export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41" s="38" t="str">
        <f>IFERROR(_xlfn.LET(         _xlpm.desc, _xlfn.XLOOKUP(E441,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41" s="39" t="str">
        <f>IFERROR(_xlfn.LET(_xlpm.desc,_xlfn.XLOOKUP(E441,'Export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41" s="42" t="str">
        <f>IFERROR(_xlfn.LET(_xlpm.desc,_xlfn.XLOOKUP(E441,'Export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41" s="50" t="str">
        <f>IFERROR(_xlfn.LET(_xlpm.desc,_xlfn.XLOOKUP(E441,'Export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41" t="str">
        <f ca="1">IF(E441="","",TODAY()-DATEVALUE(LEFT(_xlfn.XLOOKUP(E441,'Export file'!$I:$I,'Export file'!$F:$F,""),10)))</f>
        <v/>
      </c>
    </row>
    <row r="442" spans="2:24" ht="21.95" customHeight="1" x14ac:dyDescent="0.2">
      <c r="B442" s="60"/>
      <c r="C442" s="105"/>
      <c r="D442" s="38"/>
      <c r="E442" s="39"/>
      <c r="F442" s="39"/>
      <c r="G442" s="63"/>
      <c r="H442" s="39" t="str">
        <f t="shared" si="6"/>
        <v/>
      </c>
      <c r="I442" s="39"/>
      <c r="J442" s="77" t="b">
        <v>0</v>
      </c>
      <c r="K442" s="78" t="b">
        <v>0</v>
      </c>
      <c r="L442" s="73"/>
      <c r="M442" s="38" t="str">
        <f>TRIM(IFERROR(_xlfn.LET(_xlpm.desc,_xlfn.XLOOKUP(E442,'Export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42" s="39" t="str">
        <f>IFERROR(_xlfn.LET(_xlpm.desc,_xlfn.XLOOKUP(E442,'Export file'!I:I,'Export file'!H:H,""),_xlpm.startLabel,"Account Number ",_xlpm.startPos,SEARCH(_xlpm.startLabel,_xlpm.desc)+LEN(_xlpm.startLabel),MID(_xlpm.desc,_xlpm.startPos,8)),"-")</f>
        <v>-</v>
      </c>
      <c r="O442" s="39" t="str">
        <f>IFERROR(_xlfn.LET(_xlpm.desc,_xlfn.XLOOKUP(E442,'Export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42" s="70" t="str">
        <f>IFERROR(_xlfn.LET(_xlpm.desc,_xlfn.XLOOKUP(E442,'Export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42" s="40" t="str">
        <f>IFERROR(_xlfn.LET(_xlpm.desc,_xlfn.XLOOKUP(E442,'Export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42" s="39" t="str">
        <f>IFERROR(_xlfn.LET(_xlpm.desc,_xlfn.XLOOKUP(E442,'Export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42" s="45" t="str">
        <f>IFERROR(_xlfn.LET(_xlpm.desc,_xlfn.XLOOKUP(E442,'Export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42" s="38" t="str">
        <f>IFERROR(_xlfn.LET(         _xlpm.desc, _xlfn.XLOOKUP(E442,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42" s="39" t="str">
        <f>IFERROR(_xlfn.LET(_xlpm.desc,_xlfn.XLOOKUP(E442,'Export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42" s="42" t="str">
        <f>IFERROR(_xlfn.LET(_xlpm.desc,_xlfn.XLOOKUP(E442,'Export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42" s="50" t="str">
        <f>IFERROR(_xlfn.LET(_xlpm.desc,_xlfn.XLOOKUP(E442,'Export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42" t="str">
        <f ca="1">IF(E442="","",TODAY()-DATEVALUE(LEFT(_xlfn.XLOOKUP(E442,'Export file'!$I:$I,'Export file'!$F:$F,""),10)))</f>
        <v/>
      </c>
    </row>
    <row r="443" spans="2:24" ht="21.95" customHeight="1" x14ac:dyDescent="0.2">
      <c r="B443" s="60"/>
      <c r="C443" s="105"/>
      <c r="D443" s="38"/>
      <c r="E443" s="39"/>
      <c r="F443" s="39"/>
      <c r="G443" s="63"/>
      <c r="H443" s="39" t="str">
        <f t="shared" si="6"/>
        <v/>
      </c>
      <c r="I443" s="39"/>
      <c r="J443" s="77" t="b">
        <v>0</v>
      </c>
      <c r="K443" s="78" t="b">
        <v>0</v>
      </c>
      <c r="L443" s="73"/>
      <c r="M443" s="38" t="str">
        <f>TRIM(IFERROR(_xlfn.LET(_xlpm.desc,_xlfn.XLOOKUP(E443,'Export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43" s="39" t="str">
        <f>IFERROR(_xlfn.LET(_xlpm.desc,_xlfn.XLOOKUP(E443,'Export file'!I:I,'Export file'!H:H,""),_xlpm.startLabel,"Account Number ",_xlpm.startPos,SEARCH(_xlpm.startLabel,_xlpm.desc)+LEN(_xlpm.startLabel),MID(_xlpm.desc,_xlpm.startPos,8)),"-")</f>
        <v>-</v>
      </c>
      <c r="O443" s="39" t="str">
        <f>IFERROR(_xlfn.LET(_xlpm.desc,_xlfn.XLOOKUP(E443,'Export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43" s="70" t="str">
        <f>IFERROR(_xlfn.LET(_xlpm.desc,_xlfn.XLOOKUP(E443,'Export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43" s="40" t="str">
        <f>IFERROR(_xlfn.LET(_xlpm.desc,_xlfn.XLOOKUP(E443,'Export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43" s="39" t="str">
        <f>IFERROR(_xlfn.LET(_xlpm.desc,_xlfn.XLOOKUP(E443,'Export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43" s="45" t="str">
        <f>IFERROR(_xlfn.LET(_xlpm.desc,_xlfn.XLOOKUP(E443,'Export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43" s="38" t="str">
        <f>IFERROR(_xlfn.LET(         _xlpm.desc, _xlfn.XLOOKUP(E443,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43" s="39" t="str">
        <f>IFERROR(_xlfn.LET(_xlpm.desc,_xlfn.XLOOKUP(E443,'Export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43" s="42" t="str">
        <f>IFERROR(_xlfn.LET(_xlpm.desc,_xlfn.XLOOKUP(E443,'Export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43" s="50" t="str">
        <f>IFERROR(_xlfn.LET(_xlpm.desc,_xlfn.XLOOKUP(E443,'Export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43" t="str">
        <f ca="1">IF(E443="","",TODAY()-DATEVALUE(LEFT(_xlfn.XLOOKUP(E443,'Export file'!$I:$I,'Export file'!$F:$F,""),10)))</f>
        <v/>
      </c>
    </row>
    <row r="444" spans="2:24" ht="21.95" customHeight="1" x14ac:dyDescent="0.2">
      <c r="B444" s="60"/>
      <c r="C444" s="105"/>
      <c r="D444" s="38"/>
      <c r="E444" s="39"/>
      <c r="F444" s="39"/>
      <c r="G444" s="63"/>
      <c r="H444" s="39" t="str">
        <f t="shared" si="6"/>
        <v/>
      </c>
      <c r="I444" s="39"/>
      <c r="J444" s="77" t="b">
        <v>0</v>
      </c>
      <c r="K444" s="78" t="b">
        <v>0</v>
      </c>
      <c r="L444" s="73"/>
      <c r="M444" s="38" t="str">
        <f>TRIM(IFERROR(_xlfn.LET(_xlpm.desc,_xlfn.XLOOKUP(E444,'Export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44" s="39" t="str">
        <f>IFERROR(_xlfn.LET(_xlpm.desc,_xlfn.XLOOKUP(E444,'Export file'!I:I,'Export file'!H:H,""),_xlpm.startLabel,"Account Number ",_xlpm.startPos,SEARCH(_xlpm.startLabel,_xlpm.desc)+LEN(_xlpm.startLabel),MID(_xlpm.desc,_xlpm.startPos,8)),"-")</f>
        <v>-</v>
      </c>
      <c r="O444" s="39" t="str">
        <f>IFERROR(_xlfn.LET(_xlpm.desc,_xlfn.XLOOKUP(E444,'Export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44" s="70" t="str">
        <f>IFERROR(_xlfn.LET(_xlpm.desc,_xlfn.XLOOKUP(E444,'Export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44" s="40" t="str">
        <f>IFERROR(_xlfn.LET(_xlpm.desc,_xlfn.XLOOKUP(E444,'Export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44" s="39" t="str">
        <f>IFERROR(_xlfn.LET(_xlpm.desc,_xlfn.XLOOKUP(E444,'Export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44" s="45" t="str">
        <f>IFERROR(_xlfn.LET(_xlpm.desc,_xlfn.XLOOKUP(E444,'Export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44" s="38" t="str">
        <f>IFERROR(_xlfn.LET(         _xlpm.desc, _xlfn.XLOOKUP(E444,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44" s="39" t="str">
        <f>IFERROR(_xlfn.LET(_xlpm.desc,_xlfn.XLOOKUP(E444,'Export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44" s="42" t="str">
        <f>IFERROR(_xlfn.LET(_xlpm.desc,_xlfn.XLOOKUP(E444,'Export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44" s="50" t="str">
        <f>IFERROR(_xlfn.LET(_xlpm.desc,_xlfn.XLOOKUP(E444,'Export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44" t="str">
        <f ca="1">IF(E444="","",TODAY()-DATEVALUE(LEFT(_xlfn.XLOOKUP(E444,'Export file'!$I:$I,'Export file'!$F:$F,""),10)))</f>
        <v/>
      </c>
    </row>
    <row r="445" spans="2:24" ht="21.95" customHeight="1" x14ac:dyDescent="0.2">
      <c r="B445" s="60"/>
      <c r="C445" s="105"/>
      <c r="D445" s="38"/>
      <c r="E445" s="39"/>
      <c r="F445" s="39"/>
      <c r="G445" s="63"/>
      <c r="H445" s="39" t="str">
        <f t="shared" si="6"/>
        <v/>
      </c>
      <c r="I445" s="39"/>
      <c r="J445" s="77" t="b">
        <v>0</v>
      </c>
      <c r="K445" s="78" t="b">
        <v>0</v>
      </c>
      <c r="L445" s="73"/>
      <c r="M445" s="38" t="str">
        <f>TRIM(IFERROR(_xlfn.LET(_xlpm.desc,_xlfn.XLOOKUP(E445,'Export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45" s="39" t="str">
        <f>IFERROR(_xlfn.LET(_xlpm.desc,_xlfn.XLOOKUP(E445,'Export file'!I:I,'Export file'!H:H,""),_xlpm.startLabel,"Account Number ",_xlpm.startPos,SEARCH(_xlpm.startLabel,_xlpm.desc)+LEN(_xlpm.startLabel),MID(_xlpm.desc,_xlpm.startPos,8)),"-")</f>
        <v>-</v>
      </c>
      <c r="O445" s="39" t="str">
        <f>IFERROR(_xlfn.LET(_xlpm.desc,_xlfn.XLOOKUP(E445,'Export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45" s="70" t="str">
        <f>IFERROR(_xlfn.LET(_xlpm.desc,_xlfn.XLOOKUP(E445,'Export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45" s="40" t="str">
        <f>IFERROR(_xlfn.LET(_xlpm.desc,_xlfn.XLOOKUP(E445,'Export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45" s="39" t="str">
        <f>IFERROR(_xlfn.LET(_xlpm.desc,_xlfn.XLOOKUP(E445,'Export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45" s="45" t="str">
        <f>IFERROR(_xlfn.LET(_xlpm.desc,_xlfn.XLOOKUP(E445,'Export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45" s="38" t="str">
        <f>IFERROR(_xlfn.LET(         _xlpm.desc, _xlfn.XLOOKUP(E445,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45" s="39" t="str">
        <f>IFERROR(_xlfn.LET(_xlpm.desc,_xlfn.XLOOKUP(E445,'Export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45" s="42" t="str">
        <f>IFERROR(_xlfn.LET(_xlpm.desc,_xlfn.XLOOKUP(E445,'Export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45" s="50" t="str">
        <f>IFERROR(_xlfn.LET(_xlpm.desc,_xlfn.XLOOKUP(E445,'Export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45" t="str">
        <f ca="1">IF(E445="","",TODAY()-DATEVALUE(LEFT(_xlfn.XLOOKUP(E445,'Export file'!$I:$I,'Export file'!$F:$F,""),10)))</f>
        <v/>
      </c>
    </row>
    <row r="446" spans="2:24" ht="21.95" customHeight="1" x14ac:dyDescent="0.2">
      <c r="B446" s="60"/>
      <c r="C446" s="105"/>
      <c r="D446" s="38"/>
      <c r="E446" s="39"/>
      <c r="F446" s="39"/>
      <c r="G446" s="63"/>
      <c r="H446" s="39" t="str">
        <f t="shared" si="6"/>
        <v/>
      </c>
      <c r="I446" s="39"/>
      <c r="J446" s="77" t="b">
        <v>0</v>
      </c>
      <c r="K446" s="78" t="b">
        <v>0</v>
      </c>
      <c r="L446" s="73"/>
      <c r="M446" s="38" t="str">
        <f>TRIM(IFERROR(_xlfn.LET(_xlpm.desc,_xlfn.XLOOKUP(E446,'Export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46" s="39" t="str">
        <f>IFERROR(_xlfn.LET(_xlpm.desc,_xlfn.XLOOKUP(E446,'Export file'!I:I,'Export file'!H:H,""),_xlpm.startLabel,"Account Number ",_xlpm.startPos,SEARCH(_xlpm.startLabel,_xlpm.desc)+LEN(_xlpm.startLabel),MID(_xlpm.desc,_xlpm.startPos,8)),"-")</f>
        <v>-</v>
      </c>
      <c r="O446" s="39" t="str">
        <f>IFERROR(_xlfn.LET(_xlpm.desc,_xlfn.XLOOKUP(E446,'Export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46" s="70" t="str">
        <f>IFERROR(_xlfn.LET(_xlpm.desc,_xlfn.XLOOKUP(E446,'Export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46" s="40" t="str">
        <f>IFERROR(_xlfn.LET(_xlpm.desc,_xlfn.XLOOKUP(E446,'Export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46" s="39" t="str">
        <f>IFERROR(_xlfn.LET(_xlpm.desc,_xlfn.XLOOKUP(E446,'Export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46" s="45" t="str">
        <f>IFERROR(_xlfn.LET(_xlpm.desc,_xlfn.XLOOKUP(E446,'Export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46" s="38" t="str">
        <f>IFERROR(_xlfn.LET(         _xlpm.desc, _xlfn.XLOOKUP(E446,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46" s="39" t="str">
        <f>IFERROR(_xlfn.LET(_xlpm.desc,_xlfn.XLOOKUP(E446,'Export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46" s="42" t="str">
        <f>IFERROR(_xlfn.LET(_xlpm.desc,_xlfn.XLOOKUP(E446,'Export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46" s="50" t="str">
        <f>IFERROR(_xlfn.LET(_xlpm.desc,_xlfn.XLOOKUP(E446,'Export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46" t="str">
        <f ca="1">IF(E446="","",TODAY()-DATEVALUE(LEFT(_xlfn.XLOOKUP(E446,'Export file'!$I:$I,'Export file'!$F:$F,""),10)))</f>
        <v/>
      </c>
    </row>
    <row r="447" spans="2:24" ht="21.95" customHeight="1" x14ac:dyDescent="0.2">
      <c r="B447" s="60"/>
      <c r="C447" s="105"/>
      <c r="D447" s="38"/>
      <c r="E447" s="39"/>
      <c r="F447" s="39"/>
      <c r="G447" s="63"/>
      <c r="H447" s="39" t="str">
        <f t="shared" si="6"/>
        <v/>
      </c>
      <c r="I447" s="39"/>
      <c r="J447" s="77" t="b">
        <v>0</v>
      </c>
      <c r="K447" s="78" t="b">
        <v>0</v>
      </c>
      <c r="L447" s="73"/>
      <c r="M447" s="38" t="str">
        <f>TRIM(IFERROR(_xlfn.LET(_xlpm.desc,_xlfn.XLOOKUP(E447,'Export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47" s="39" t="str">
        <f>IFERROR(_xlfn.LET(_xlpm.desc,_xlfn.XLOOKUP(E447,'Export file'!I:I,'Export file'!H:H,""),_xlpm.startLabel,"Account Number ",_xlpm.startPos,SEARCH(_xlpm.startLabel,_xlpm.desc)+LEN(_xlpm.startLabel),MID(_xlpm.desc,_xlpm.startPos,8)),"-")</f>
        <v>-</v>
      </c>
      <c r="O447" s="39" t="str">
        <f>IFERROR(_xlfn.LET(_xlpm.desc,_xlfn.XLOOKUP(E447,'Export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47" s="70" t="str">
        <f>IFERROR(_xlfn.LET(_xlpm.desc,_xlfn.XLOOKUP(E447,'Export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47" s="40" t="str">
        <f>IFERROR(_xlfn.LET(_xlpm.desc,_xlfn.XLOOKUP(E447,'Export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47" s="39" t="str">
        <f>IFERROR(_xlfn.LET(_xlpm.desc,_xlfn.XLOOKUP(E447,'Export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47" s="45" t="str">
        <f>IFERROR(_xlfn.LET(_xlpm.desc,_xlfn.XLOOKUP(E447,'Export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47" s="38" t="str">
        <f>IFERROR(_xlfn.LET(         _xlpm.desc, _xlfn.XLOOKUP(E447,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47" s="39" t="str">
        <f>IFERROR(_xlfn.LET(_xlpm.desc,_xlfn.XLOOKUP(E447,'Export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47" s="42" t="str">
        <f>IFERROR(_xlfn.LET(_xlpm.desc,_xlfn.XLOOKUP(E447,'Export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47" s="50" t="str">
        <f>IFERROR(_xlfn.LET(_xlpm.desc,_xlfn.XLOOKUP(E447,'Export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47" t="str">
        <f ca="1">IF(E447="","",TODAY()-DATEVALUE(LEFT(_xlfn.XLOOKUP(E447,'Export file'!$I:$I,'Export file'!$F:$F,""),10)))</f>
        <v/>
      </c>
    </row>
    <row r="448" spans="2:24" ht="21.95" customHeight="1" x14ac:dyDescent="0.2">
      <c r="B448" s="60"/>
      <c r="C448" s="105"/>
      <c r="D448" s="38"/>
      <c r="E448" s="39"/>
      <c r="F448" s="39"/>
      <c r="G448" s="63"/>
      <c r="H448" s="39" t="str">
        <f t="shared" si="6"/>
        <v/>
      </c>
      <c r="I448" s="39"/>
      <c r="J448" s="77" t="b">
        <v>0</v>
      </c>
      <c r="K448" s="78" t="b">
        <v>0</v>
      </c>
      <c r="L448" s="73"/>
      <c r="M448" s="38" t="str">
        <f>TRIM(IFERROR(_xlfn.LET(_xlpm.desc,_xlfn.XLOOKUP(E448,'Export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48" s="39" t="str">
        <f>IFERROR(_xlfn.LET(_xlpm.desc,_xlfn.XLOOKUP(E448,'Export file'!I:I,'Export file'!H:H,""),_xlpm.startLabel,"Account Number ",_xlpm.startPos,SEARCH(_xlpm.startLabel,_xlpm.desc)+LEN(_xlpm.startLabel),MID(_xlpm.desc,_xlpm.startPos,8)),"-")</f>
        <v>-</v>
      </c>
      <c r="O448" s="39" t="str">
        <f>IFERROR(_xlfn.LET(_xlpm.desc,_xlfn.XLOOKUP(E448,'Export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48" s="70" t="str">
        <f>IFERROR(_xlfn.LET(_xlpm.desc,_xlfn.XLOOKUP(E448,'Export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48" s="40" t="str">
        <f>IFERROR(_xlfn.LET(_xlpm.desc,_xlfn.XLOOKUP(E448,'Export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48" s="39" t="str">
        <f>IFERROR(_xlfn.LET(_xlpm.desc,_xlfn.XLOOKUP(E448,'Export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48" s="45" t="str">
        <f>IFERROR(_xlfn.LET(_xlpm.desc,_xlfn.XLOOKUP(E448,'Export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48" s="38" t="str">
        <f>IFERROR(_xlfn.LET(         _xlpm.desc, _xlfn.XLOOKUP(E448,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48" s="39" t="str">
        <f>IFERROR(_xlfn.LET(_xlpm.desc,_xlfn.XLOOKUP(E448,'Export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48" s="42" t="str">
        <f>IFERROR(_xlfn.LET(_xlpm.desc,_xlfn.XLOOKUP(E448,'Export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48" s="50" t="str">
        <f>IFERROR(_xlfn.LET(_xlpm.desc,_xlfn.XLOOKUP(E448,'Export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48" t="str">
        <f ca="1">IF(E448="","",TODAY()-DATEVALUE(LEFT(_xlfn.XLOOKUP(E448,'Export file'!$I:$I,'Export file'!$F:$F,""),10)))</f>
        <v/>
      </c>
    </row>
    <row r="449" spans="2:24" ht="21.95" customHeight="1" x14ac:dyDescent="0.2">
      <c r="B449" s="60"/>
      <c r="C449" s="105"/>
      <c r="D449" s="38"/>
      <c r="E449" s="39"/>
      <c r="F449" s="39"/>
      <c r="G449" s="63"/>
      <c r="H449" s="39" t="str">
        <f t="shared" si="6"/>
        <v/>
      </c>
      <c r="I449" s="39"/>
      <c r="J449" s="77" t="b">
        <v>0</v>
      </c>
      <c r="K449" s="78" t="b">
        <v>0</v>
      </c>
      <c r="L449" s="73"/>
      <c r="M449" s="38" t="str">
        <f>TRIM(IFERROR(_xlfn.LET(_xlpm.desc,_xlfn.XLOOKUP(E449,'Export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49" s="39" t="str">
        <f>IFERROR(_xlfn.LET(_xlpm.desc,_xlfn.XLOOKUP(E449,'Export file'!I:I,'Export file'!H:H,""),_xlpm.startLabel,"Account Number ",_xlpm.startPos,SEARCH(_xlpm.startLabel,_xlpm.desc)+LEN(_xlpm.startLabel),MID(_xlpm.desc,_xlpm.startPos,8)),"-")</f>
        <v>-</v>
      </c>
      <c r="O449" s="39" t="str">
        <f>IFERROR(_xlfn.LET(_xlpm.desc,_xlfn.XLOOKUP(E449,'Export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49" s="70" t="str">
        <f>IFERROR(_xlfn.LET(_xlpm.desc,_xlfn.XLOOKUP(E449,'Export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49" s="40" t="str">
        <f>IFERROR(_xlfn.LET(_xlpm.desc,_xlfn.XLOOKUP(E449,'Export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49" s="39" t="str">
        <f>IFERROR(_xlfn.LET(_xlpm.desc,_xlfn.XLOOKUP(E449,'Export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49" s="45" t="str">
        <f>IFERROR(_xlfn.LET(_xlpm.desc,_xlfn.XLOOKUP(E449,'Export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49" s="38" t="str">
        <f>IFERROR(_xlfn.LET(         _xlpm.desc, _xlfn.XLOOKUP(E449,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49" s="39" t="str">
        <f>IFERROR(_xlfn.LET(_xlpm.desc,_xlfn.XLOOKUP(E449,'Export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49" s="42" t="str">
        <f>IFERROR(_xlfn.LET(_xlpm.desc,_xlfn.XLOOKUP(E449,'Export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49" s="50" t="str">
        <f>IFERROR(_xlfn.LET(_xlpm.desc,_xlfn.XLOOKUP(E449,'Export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49" t="str">
        <f ca="1">IF(E449="","",TODAY()-DATEVALUE(LEFT(_xlfn.XLOOKUP(E449,'Export file'!$I:$I,'Export file'!$F:$F,""),10)))</f>
        <v/>
      </c>
    </row>
    <row r="450" spans="2:24" ht="21.95" customHeight="1" x14ac:dyDescent="0.2">
      <c r="B450" s="60"/>
      <c r="C450" s="105"/>
      <c r="D450" s="38"/>
      <c r="E450" s="39"/>
      <c r="F450" s="39"/>
      <c r="G450" s="63"/>
      <c r="H450" s="39" t="str">
        <f t="shared" si="6"/>
        <v/>
      </c>
      <c r="I450" s="39"/>
      <c r="J450" s="77" t="b">
        <v>0</v>
      </c>
      <c r="K450" s="78" t="b">
        <v>0</v>
      </c>
      <c r="L450" s="73"/>
      <c r="M450" s="38" t="str">
        <f>TRIM(IFERROR(_xlfn.LET(_xlpm.desc,_xlfn.XLOOKUP(E450,'Export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50" s="39" t="str">
        <f>IFERROR(_xlfn.LET(_xlpm.desc,_xlfn.XLOOKUP(E450,'Export file'!I:I,'Export file'!H:H,""),_xlpm.startLabel,"Account Number ",_xlpm.startPos,SEARCH(_xlpm.startLabel,_xlpm.desc)+LEN(_xlpm.startLabel),MID(_xlpm.desc,_xlpm.startPos,8)),"-")</f>
        <v>-</v>
      </c>
      <c r="O450" s="39" t="str">
        <f>IFERROR(_xlfn.LET(_xlpm.desc,_xlfn.XLOOKUP(E450,'Export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50" s="70" t="str">
        <f>IFERROR(_xlfn.LET(_xlpm.desc,_xlfn.XLOOKUP(E450,'Export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50" s="40" t="str">
        <f>IFERROR(_xlfn.LET(_xlpm.desc,_xlfn.XLOOKUP(E450,'Export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50" s="39" t="str">
        <f>IFERROR(_xlfn.LET(_xlpm.desc,_xlfn.XLOOKUP(E450,'Export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50" s="45" t="str">
        <f>IFERROR(_xlfn.LET(_xlpm.desc,_xlfn.XLOOKUP(E450,'Export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50" s="38" t="str">
        <f>IFERROR(_xlfn.LET(         _xlpm.desc, _xlfn.XLOOKUP(E450,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50" s="39" t="str">
        <f>IFERROR(_xlfn.LET(_xlpm.desc,_xlfn.XLOOKUP(E450,'Export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50" s="42" t="str">
        <f>IFERROR(_xlfn.LET(_xlpm.desc,_xlfn.XLOOKUP(E450,'Export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50" s="50" t="str">
        <f>IFERROR(_xlfn.LET(_xlpm.desc,_xlfn.XLOOKUP(E450,'Export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50" t="str">
        <f ca="1">IF(E450="","",TODAY()-DATEVALUE(LEFT(_xlfn.XLOOKUP(E450,'Export file'!$I:$I,'Export file'!$F:$F,""),10)))</f>
        <v/>
      </c>
    </row>
    <row r="451" spans="2:24" ht="21.95" customHeight="1" x14ac:dyDescent="0.2">
      <c r="B451" s="60"/>
      <c r="C451" s="105"/>
      <c r="D451" s="38"/>
      <c r="E451" s="39"/>
      <c r="F451" s="39"/>
      <c r="G451" s="63"/>
      <c r="H451" s="39" t="str">
        <f t="shared" si="6"/>
        <v/>
      </c>
      <c r="I451" s="39"/>
      <c r="J451" s="77" t="b">
        <v>0</v>
      </c>
      <c r="K451" s="78" t="b">
        <v>0</v>
      </c>
      <c r="L451" s="73"/>
      <c r="M451" s="38" t="str">
        <f>TRIM(IFERROR(_xlfn.LET(_xlpm.desc,_xlfn.XLOOKUP(E451,'Export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51" s="39" t="str">
        <f>IFERROR(_xlfn.LET(_xlpm.desc,_xlfn.XLOOKUP(E451,'Export file'!I:I,'Export file'!H:H,""),_xlpm.startLabel,"Account Number ",_xlpm.startPos,SEARCH(_xlpm.startLabel,_xlpm.desc)+LEN(_xlpm.startLabel),MID(_xlpm.desc,_xlpm.startPos,8)),"-")</f>
        <v>-</v>
      </c>
      <c r="O451" s="39" t="str">
        <f>IFERROR(_xlfn.LET(_xlpm.desc,_xlfn.XLOOKUP(E451,'Export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51" s="70" t="str">
        <f>IFERROR(_xlfn.LET(_xlpm.desc,_xlfn.XLOOKUP(E451,'Export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51" s="40" t="str">
        <f>IFERROR(_xlfn.LET(_xlpm.desc,_xlfn.XLOOKUP(E451,'Export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51" s="39" t="str">
        <f>IFERROR(_xlfn.LET(_xlpm.desc,_xlfn.XLOOKUP(E451,'Export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51" s="45" t="str">
        <f>IFERROR(_xlfn.LET(_xlpm.desc,_xlfn.XLOOKUP(E451,'Export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51" s="38" t="str">
        <f>IFERROR(_xlfn.LET(         _xlpm.desc, _xlfn.XLOOKUP(E451,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51" s="39" t="str">
        <f>IFERROR(_xlfn.LET(_xlpm.desc,_xlfn.XLOOKUP(E451,'Export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51" s="42" t="str">
        <f>IFERROR(_xlfn.LET(_xlpm.desc,_xlfn.XLOOKUP(E451,'Export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51" s="50" t="str">
        <f>IFERROR(_xlfn.LET(_xlpm.desc,_xlfn.XLOOKUP(E451,'Export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51" t="str">
        <f ca="1">IF(E451="","",TODAY()-DATEVALUE(LEFT(_xlfn.XLOOKUP(E451,'Export file'!$I:$I,'Export file'!$F:$F,""),10)))</f>
        <v/>
      </c>
    </row>
    <row r="452" spans="2:24" ht="21.95" customHeight="1" x14ac:dyDescent="0.2">
      <c r="B452" s="60"/>
      <c r="C452" s="105"/>
      <c r="D452" s="38"/>
      <c r="E452" s="39"/>
      <c r="F452" s="39"/>
      <c r="G452" s="63"/>
      <c r="H452" s="39" t="str">
        <f t="shared" si="6"/>
        <v/>
      </c>
      <c r="I452" s="39"/>
      <c r="J452" s="77" t="b">
        <v>0</v>
      </c>
      <c r="K452" s="78" t="b">
        <v>0</v>
      </c>
      <c r="L452" s="73"/>
      <c r="M452" s="38" t="str">
        <f>TRIM(IFERROR(_xlfn.LET(_xlpm.desc,_xlfn.XLOOKUP(E452,'Export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52" s="39" t="str">
        <f>IFERROR(_xlfn.LET(_xlpm.desc,_xlfn.XLOOKUP(E452,'Export file'!I:I,'Export file'!H:H,""),_xlpm.startLabel,"Account Number ",_xlpm.startPos,SEARCH(_xlpm.startLabel,_xlpm.desc)+LEN(_xlpm.startLabel),MID(_xlpm.desc,_xlpm.startPos,8)),"-")</f>
        <v>-</v>
      </c>
      <c r="O452" s="39" t="str">
        <f>IFERROR(_xlfn.LET(_xlpm.desc,_xlfn.XLOOKUP(E452,'Export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52" s="70" t="str">
        <f>IFERROR(_xlfn.LET(_xlpm.desc,_xlfn.XLOOKUP(E452,'Export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52" s="40" t="str">
        <f>IFERROR(_xlfn.LET(_xlpm.desc,_xlfn.XLOOKUP(E452,'Export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52" s="39" t="str">
        <f>IFERROR(_xlfn.LET(_xlpm.desc,_xlfn.XLOOKUP(E452,'Export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52" s="45" t="str">
        <f>IFERROR(_xlfn.LET(_xlpm.desc,_xlfn.XLOOKUP(E452,'Export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52" s="38" t="str">
        <f>IFERROR(_xlfn.LET(         _xlpm.desc, _xlfn.XLOOKUP(E452,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52" s="39" t="str">
        <f>IFERROR(_xlfn.LET(_xlpm.desc,_xlfn.XLOOKUP(E452,'Export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52" s="42" t="str">
        <f>IFERROR(_xlfn.LET(_xlpm.desc,_xlfn.XLOOKUP(E452,'Export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52" s="50" t="str">
        <f>IFERROR(_xlfn.LET(_xlpm.desc,_xlfn.XLOOKUP(E452,'Export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52" t="str">
        <f ca="1">IF(E452="","",TODAY()-DATEVALUE(LEFT(_xlfn.XLOOKUP(E452,'Export file'!$I:$I,'Export file'!$F:$F,""),10)))</f>
        <v/>
      </c>
    </row>
    <row r="453" spans="2:24" ht="21.95" customHeight="1" x14ac:dyDescent="0.2">
      <c r="B453" s="60"/>
      <c r="C453" s="105"/>
      <c r="D453" s="38"/>
      <c r="E453" s="39"/>
      <c r="F453" s="39"/>
      <c r="G453" s="63"/>
      <c r="H453" s="39" t="str">
        <f t="shared" ref="H453:H501" si="7">IF($E453="","",IF(OR($M453="",$M453="-",NOT(ISNUMBER(VALUE($N453))),LEN($N453)&lt;&gt;8,NOT(ISNUMBER(VALUE($O453))),LEN($O453)&lt;&gt;6),"Check: "&amp;MID(IF(OR($M453="",$M453="-"),"| Missing Name","")&amp;IF(NOT(ISNUMBER(VALUE($N453))),"| Acct No invalid",IF(LEN($N453)&gt;8,"| Acct No too long ("&amp;LEN($N453)&amp;")",IF(LEN($N453)&lt;8,"| Acct No too short ("&amp;LEN($N453)&amp;")","")))&amp;IF(NOT(ISNUMBER(VALUE($O453))),"| Sort Code invalid",IF(LEN($O453)&gt;6,"| Sort Code too long ("&amp;LEN($O453)&amp;")",IF(LEN($O453)&lt;6,"| Sort Code too short ("&amp;LEN($O453)&amp;")",""))),3,200),"OK"))</f>
        <v/>
      </c>
      <c r="I453" s="39"/>
      <c r="J453" s="77" t="b">
        <v>0</v>
      </c>
      <c r="K453" s="78" t="b">
        <v>0</v>
      </c>
      <c r="L453" s="73"/>
      <c r="M453" s="38" t="str">
        <f>TRIM(IFERROR(_xlfn.LET(_xlpm.desc,_xlfn.XLOOKUP(E453,'Export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53" s="39" t="str">
        <f>IFERROR(_xlfn.LET(_xlpm.desc,_xlfn.XLOOKUP(E453,'Export file'!I:I,'Export file'!H:H,""),_xlpm.startLabel,"Account Number ",_xlpm.startPos,SEARCH(_xlpm.startLabel,_xlpm.desc)+LEN(_xlpm.startLabel),MID(_xlpm.desc,_xlpm.startPos,8)),"-")</f>
        <v>-</v>
      </c>
      <c r="O453" s="39" t="str">
        <f>IFERROR(_xlfn.LET(_xlpm.desc,_xlfn.XLOOKUP(E453,'Export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53" s="70" t="str">
        <f>IFERROR(_xlfn.LET(_xlpm.desc,_xlfn.XLOOKUP(E453,'Export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53" s="40" t="str">
        <f>IFERROR(_xlfn.LET(_xlpm.desc,_xlfn.XLOOKUP(E453,'Export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53" s="39" t="str">
        <f>IFERROR(_xlfn.LET(_xlpm.desc,_xlfn.XLOOKUP(E453,'Export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53" s="45" t="str">
        <f>IFERROR(_xlfn.LET(_xlpm.desc,_xlfn.XLOOKUP(E453,'Export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53" s="38" t="str">
        <f>IFERROR(_xlfn.LET(         _xlpm.desc, _xlfn.XLOOKUP(E453,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53" s="39" t="str">
        <f>IFERROR(_xlfn.LET(_xlpm.desc,_xlfn.XLOOKUP(E453,'Export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53" s="42" t="str">
        <f>IFERROR(_xlfn.LET(_xlpm.desc,_xlfn.XLOOKUP(E453,'Export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53" s="50" t="str">
        <f>IFERROR(_xlfn.LET(_xlpm.desc,_xlfn.XLOOKUP(E453,'Export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53" t="str">
        <f ca="1">IF(E453="","",TODAY()-DATEVALUE(LEFT(_xlfn.XLOOKUP(E453,'Export file'!$I:$I,'Export file'!$F:$F,""),10)))</f>
        <v/>
      </c>
    </row>
    <row r="454" spans="2:24" ht="21.95" customHeight="1" x14ac:dyDescent="0.2">
      <c r="B454" s="60"/>
      <c r="C454" s="105"/>
      <c r="D454" s="38"/>
      <c r="E454" s="39"/>
      <c r="F454" s="39"/>
      <c r="G454" s="63"/>
      <c r="H454" s="39" t="str">
        <f t="shared" si="7"/>
        <v/>
      </c>
      <c r="I454" s="39"/>
      <c r="J454" s="77" t="b">
        <v>0</v>
      </c>
      <c r="K454" s="78" t="b">
        <v>0</v>
      </c>
      <c r="L454" s="73"/>
      <c r="M454" s="38" t="str">
        <f>TRIM(IFERROR(_xlfn.LET(_xlpm.desc,_xlfn.XLOOKUP(E454,'Export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54" s="39" t="str">
        <f>IFERROR(_xlfn.LET(_xlpm.desc,_xlfn.XLOOKUP(E454,'Export file'!I:I,'Export file'!H:H,""),_xlpm.startLabel,"Account Number ",_xlpm.startPos,SEARCH(_xlpm.startLabel,_xlpm.desc)+LEN(_xlpm.startLabel),MID(_xlpm.desc,_xlpm.startPos,8)),"-")</f>
        <v>-</v>
      </c>
      <c r="O454" s="39" t="str">
        <f>IFERROR(_xlfn.LET(_xlpm.desc,_xlfn.XLOOKUP(E454,'Export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54" s="70" t="str">
        <f>IFERROR(_xlfn.LET(_xlpm.desc,_xlfn.XLOOKUP(E454,'Export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54" s="40" t="str">
        <f>IFERROR(_xlfn.LET(_xlpm.desc,_xlfn.XLOOKUP(E454,'Export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54" s="39" t="str">
        <f>IFERROR(_xlfn.LET(_xlpm.desc,_xlfn.XLOOKUP(E454,'Export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54" s="45" t="str">
        <f>IFERROR(_xlfn.LET(_xlpm.desc,_xlfn.XLOOKUP(E454,'Export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54" s="38" t="str">
        <f>IFERROR(_xlfn.LET(         _xlpm.desc, _xlfn.XLOOKUP(E454,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54" s="39" t="str">
        <f>IFERROR(_xlfn.LET(_xlpm.desc,_xlfn.XLOOKUP(E454,'Export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54" s="42" t="str">
        <f>IFERROR(_xlfn.LET(_xlpm.desc,_xlfn.XLOOKUP(E454,'Export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54" s="50" t="str">
        <f>IFERROR(_xlfn.LET(_xlpm.desc,_xlfn.XLOOKUP(E454,'Export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54" t="str">
        <f ca="1">IF(E454="","",TODAY()-DATEVALUE(LEFT(_xlfn.XLOOKUP(E454,'Export file'!$I:$I,'Export file'!$F:$F,""),10)))</f>
        <v/>
      </c>
    </row>
    <row r="455" spans="2:24" ht="21.95" customHeight="1" x14ac:dyDescent="0.2">
      <c r="B455" s="60"/>
      <c r="C455" s="105"/>
      <c r="D455" s="38"/>
      <c r="E455" s="39"/>
      <c r="F455" s="39"/>
      <c r="G455" s="63"/>
      <c r="H455" s="39" t="str">
        <f t="shared" si="7"/>
        <v/>
      </c>
      <c r="I455" s="39"/>
      <c r="J455" s="77" t="b">
        <v>0</v>
      </c>
      <c r="K455" s="78" t="b">
        <v>0</v>
      </c>
      <c r="L455" s="73"/>
      <c r="M455" s="38" t="str">
        <f>TRIM(IFERROR(_xlfn.LET(_xlpm.desc,_xlfn.XLOOKUP(E455,'Export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55" s="39" t="str">
        <f>IFERROR(_xlfn.LET(_xlpm.desc,_xlfn.XLOOKUP(E455,'Export file'!I:I,'Export file'!H:H,""),_xlpm.startLabel,"Account Number ",_xlpm.startPos,SEARCH(_xlpm.startLabel,_xlpm.desc)+LEN(_xlpm.startLabel),MID(_xlpm.desc,_xlpm.startPos,8)),"-")</f>
        <v>-</v>
      </c>
      <c r="O455" s="39" t="str">
        <f>IFERROR(_xlfn.LET(_xlpm.desc,_xlfn.XLOOKUP(E455,'Export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55" s="70" t="str">
        <f>IFERROR(_xlfn.LET(_xlpm.desc,_xlfn.XLOOKUP(E455,'Export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55" s="40" t="str">
        <f>IFERROR(_xlfn.LET(_xlpm.desc,_xlfn.XLOOKUP(E455,'Export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55" s="39" t="str">
        <f>IFERROR(_xlfn.LET(_xlpm.desc,_xlfn.XLOOKUP(E455,'Export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55" s="45" t="str">
        <f>IFERROR(_xlfn.LET(_xlpm.desc,_xlfn.XLOOKUP(E455,'Export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55" s="38" t="str">
        <f>IFERROR(_xlfn.LET(         _xlpm.desc, _xlfn.XLOOKUP(E455,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55" s="39" t="str">
        <f>IFERROR(_xlfn.LET(_xlpm.desc,_xlfn.XLOOKUP(E455,'Export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55" s="42" t="str">
        <f>IFERROR(_xlfn.LET(_xlpm.desc,_xlfn.XLOOKUP(E455,'Export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55" s="50" t="str">
        <f>IFERROR(_xlfn.LET(_xlpm.desc,_xlfn.XLOOKUP(E455,'Export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55" t="str">
        <f ca="1">IF(E455="","",TODAY()-DATEVALUE(LEFT(_xlfn.XLOOKUP(E455,'Export file'!$I:$I,'Export file'!$F:$F,""),10)))</f>
        <v/>
      </c>
    </row>
    <row r="456" spans="2:24" ht="21.95" customHeight="1" x14ac:dyDescent="0.2">
      <c r="B456" s="60"/>
      <c r="C456" s="105"/>
      <c r="D456" s="38"/>
      <c r="E456" s="39"/>
      <c r="F456" s="39"/>
      <c r="G456" s="63"/>
      <c r="H456" s="39" t="str">
        <f t="shared" si="7"/>
        <v/>
      </c>
      <c r="I456" s="39"/>
      <c r="J456" s="77" t="b">
        <v>0</v>
      </c>
      <c r="K456" s="78" t="b">
        <v>0</v>
      </c>
      <c r="L456" s="73"/>
      <c r="M456" s="38" t="str">
        <f>TRIM(IFERROR(_xlfn.LET(_xlpm.desc,_xlfn.XLOOKUP(E456,'Export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56" s="39" t="str">
        <f>IFERROR(_xlfn.LET(_xlpm.desc,_xlfn.XLOOKUP(E456,'Export file'!I:I,'Export file'!H:H,""),_xlpm.startLabel,"Account Number ",_xlpm.startPos,SEARCH(_xlpm.startLabel,_xlpm.desc)+LEN(_xlpm.startLabel),MID(_xlpm.desc,_xlpm.startPos,8)),"-")</f>
        <v>-</v>
      </c>
      <c r="O456" s="39" t="str">
        <f>IFERROR(_xlfn.LET(_xlpm.desc,_xlfn.XLOOKUP(E456,'Export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56" s="70" t="str">
        <f>IFERROR(_xlfn.LET(_xlpm.desc,_xlfn.XLOOKUP(E456,'Export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56" s="40" t="str">
        <f>IFERROR(_xlfn.LET(_xlpm.desc,_xlfn.XLOOKUP(E456,'Export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56" s="39" t="str">
        <f>IFERROR(_xlfn.LET(_xlpm.desc,_xlfn.XLOOKUP(E456,'Export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56" s="45" t="str">
        <f>IFERROR(_xlfn.LET(_xlpm.desc,_xlfn.XLOOKUP(E456,'Export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56" s="38" t="str">
        <f>IFERROR(_xlfn.LET(         _xlpm.desc, _xlfn.XLOOKUP(E456,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56" s="39" t="str">
        <f>IFERROR(_xlfn.LET(_xlpm.desc,_xlfn.XLOOKUP(E456,'Export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56" s="42" t="str">
        <f>IFERROR(_xlfn.LET(_xlpm.desc,_xlfn.XLOOKUP(E456,'Export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56" s="50" t="str">
        <f>IFERROR(_xlfn.LET(_xlpm.desc,_xlfn.XLOOKUP(E456,'Export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56" t="str">
        <f ca="1">IF(E456="","",TODAY()-DATEVALUE(LEFT(_xlfn.XLOOKUP(E456,'Export file'!$I:$I,'Export file'!$F:$F,""),10)))</f>
        <v/>
      </c>
    </row>
    <row r="457" spans="2:24" ht="21.95" customHeight="1" x14ac:dyDescent="0.2">
      <c r="B457" s="60"/>
      <c r="C457" s="105"/>
      <c r="D457" s="38"/>
      <c r="E457" s="39"/>
      <c r="F457" s="39"/>
      <c r="G457" s="63"/>
      <c r="H457" s="39" t="str">
        <f t="shared" si="7"/>
        <v/>
      </c>
      <c r="I457" s="39"/>
      <c r="J457" s="77" t="b">
        <v>0</v>
      </c>
      <c r="K457" s="78" t="b">
        <v>0</v>
      </c>
      <c r="L457" s="73"/>
      <c r="M457" s="38" t="str">
        <f>TRIM(IFERROR(_xlfn.LET(_xlpm.desc,_xlfn.XLOOKUP(E457,'Export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57" s="39" t="str">
        <f>IFERROR(_xlfn.LET(_xlpm.desc,_xlfn.XLOOKUP(E457,'Export file'!I:I,'Export file'!H:H,""),_xlpm.startLabel,"Account Number ",_xlpm.startPos,SEARCH(_xlpm.startLabel,_xlpm.desc)+LEN(_xlpm.startLabel),MID(_xlpm.desc,_xlpm.startPos,8)),"-")</f>
        <v>-</v>
      </c>
      <c r="O457" s="39" t="str">
        <f>IFERROR(_xlfn.LET(_xlpm.desc,_xlfn.XLOOKUP(E457,'Export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57" s="70" t="str">
        <f>IFERROR(_xlfn.LET(_xlpm.desc,_xlfn.XLOOKUP(E457,'Export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57" s="40" t="str">
        <f>IFERROR(_xlfn.LET(_xlpm.desc,_xlfn.XLOOKUP(E457,'Export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57" s="39" t="str">
        <f>IFERROR(_xlfn.LET(_xlpm.desc,_xlfn.XLOOKUP(E457,'Export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57" s="45" t="str">
        <f>IFERROR(_xlfn.LET(_xlpm.desc,_xlfn.XLOOKUP(E457,'Export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57" s="38" t="str">
        <f>IFERROR(_xlfn.LET(         _xlpm.desc, _xlfn.XLOOKUP(E457,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57" s="39" t="str">
        <f>IFERROR(_xlfn.LET(_xlpm.desc,_xlfn.XLOOKUP(E457,'Export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57" s="42" t="str">
        <f>IFERROR(_xlfn.LET(_xlpm.desc,_xlfn.XLOOKUP(E457,'Export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57" s="50" t="str">
        <f>IFERROR(_xlfn.LET(_xlpm.desc,_xlfn.XLOOKUP(E457,'Export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57" t="str">
        <f ca="1">IF(E457="","",TODAY()-DATEVALUE(LEFT(_xlfn.XLOOKUP(E457,'Export file'!$I:$I,'Export file'!$F:$F,""),10)))</f>
        <v/>
      </c>
    </row>
    <row r="458" spans="2:24" ht="21.95" customHeight="1" x14ac:dyDescent="0.2">
      <c r="B458" s="60"/>
      <c r="C458" s="105"/>
      <c r="D458" s="38"/>
      <c r="E458" s="39"/>
      <c r="F458" s="39"/>
      <c r="G458" s="63"/>
      <c r="H458" s="39" t="str">
        <f t="shared" si="7"/>
        <v/>
      </c>
      <c r="I458" s="39"/>
      <c r="J458" s="77" t="b">
        <v>0</v>
      </c>
      <c r="K458" s="78" t="b">
        <v>0</v>
      </c>
      <c r="L458" s="73"/>
      <c r="M458" s="38" t="str">
        <f>TRIM(IFERROR(_xlfn.LET(_xlpm.desc,_xlfn.XLOOKUP(E458,'Export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58" s="39" t="str">
        <f>IFERROR(_xlfn.LET(_xlpm.desc,_xlfn.XLOOKUP(E458,'Export file'!I:I,'Export file'!H:H,""),_xlpm.startLabel,"Account Number ",_xlpm.startPos,SEARCH(_xlpm.startLabel,_xlpm.desc)+LEN(_xlpm.startLabel),MID(_xlpm.desc,_xlpm.startPos,8)),"-")</f>
        <v>-</v>
      </c>
      <c r="O458" s="39" t="str">
        <f>IFERROR(_xlfn.LET(_xlpm.desc,_xlfn.XLOOKUP(E458,'Export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58" s="70" t="str">
        <f>IFERROR(_xlfn.LET(_xlpm.desc,_xlfn.XLOOKUP(E458,'Export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58" s="40" t="str">
        <f>IFERROR(_xlfn.LET(_xlpm.desc,_xlfn.XLOOKUP(E458,'Export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58" s="39" t="str">
        <f>IFERROR(_xlfn.LET(_xlpm.desc,_xlfn.XLOOKUP(E458,'Export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58" s="45" t="str">
        <f>IFERROR(_xlfn.LET(_xlpm.desc,_xlfn.XLOOKUP(E458,'Export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58" s="38" t="str">
        <f>IFERROR(_xlfn.LET(         _xlpm.desc, _xlfn.XLOOKUP(E458,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58" s="39" t="str">
        <f>IFERROR(_xlfn.LET(_xlpm.desc,_xlfn.XLOOKUP(E458,'Export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58" s="42" t="str">
        <f>IFERROR(_xlfn.LET(_xlpm.desc,_xlfn.XLOOKUP(E458,'Export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58" s="50" t="str">
        <f>IFERROR(_xlfn.LET(_xlpm.desc,_xlfn.XLOOKUP(E458,'Export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58" t="str">
        <f ca="1">IF(E458="","",TODAY()-DATEVALUE(LEFT(_xlfn.XLOOKUP(E458,'Export file'!$I:$I,'Export file'!$F:$F,""),10)))</f>
        <v/>
      </c>
    </row>
    <row r="459" spans="2:24" ht="21.95" customHeight="1" x14ac:dyDescent="0.2">
      <c r="B459" s="60"/>
      <c r="C459" s="105"/>
      <c r="D459" s="38"/>
      <c r="E459" s="39"/>
      <c r="F459" s="39"/>
      <c r="G459" s="63"/>
      <c r="H459" s="39" t="str">
        <f t="shared" si="7"/>
        <v/>
      </c>
      <c r="I459" s="39"/>
      <c r="J459" s="77" t="b">
        <v>0</v>
      </c>
      <c r="K459" s="78" t="b">
        <v>0</v>
      </c>
      <c r="L459" s="73"/>
      <c r="M459" s="38" t="str">
        <f>TRIM(IFERROR(_xlfn.LET(_xlpm.desc,_xlfn.XLOOKUP(E459,'Export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59" s="39" t="str">
        <f>IFERROR(_xlfn.LET(_xlpm.desc,_xlfn.XLOOKUP(E459,'Export file'!I:I,'Export file'!H:H,""),_xlpm.startLabel,"Account Number ",_xlpm.startPos,SEARCH(_xlpm.startLabel,_xlpm.desc)+LEN(_xlpm.startLabel),MID(_xlpm.desc,_xlpm.startPos,8)),"-")</f>
        <v>-</v>
      </c>
      <c r="O459" s="39" t="str">
        <f>IFERROR(_xlfn.LET(_xlpm.desc,_xlfn.XLOOKUP(E459,'Export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59" s="70" t="str">
        <f>IFERROR(_xlfn.LET(_xlpm.desc,_xlfn.XLOOKUP(E459,'Export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59" s="40" t="str">
        <f>IFERROR(_xlfn.LET(_xlpm.desc,_xlfn.XLOOKUP(E459,'Export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59" s="39" t="str">
        <f>IFERROR(_xlfn.LET(_xlpm.desc,_xlfn.XLOOKUP(E459,'Export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59" s="45" t="str">
        <f>IFERROR(_xlfn.LET(_xlpm.desc,_xlfn.XLOOKUP(E459,'Export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59" s="38" t="str">
        <f>IFERROR(_xlfn.LET(         _xlpm.desc, _xlfn.XLOOKUP(E459,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59" s="39" t="str">
        <f>IFERROR(_xlfn.LET(_xlpm.desc,_xlfn.XLOOKUP(E459,'Export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59" s="42" t="str">
        <f>IFERROR(_xlfn.LET(_xlpm.desc,_xlfn.XLOOKUP(E459,'Export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59" s="50" t="str">
        <f>IFERROR(_xlfn.LET(_xlpm.desc,_xlfn.XLOOKUP(E459,'Export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59" t="str">
        <f ca="1">IF(E459="","",TODAY()-DATEVALUE(LEFT(_xlfn.XLOOKUP(E459,'Export file'!$I:$I,'Export file'!$F:$F,""),10)))</f>
        <v/>
      </c>
    </row>
    <row r="460" spans="2:24" ht="21.95" customHeight="1" x14ac:dyDescent="0.2">
      <c r="B460" s="60"/>
      <c r="C460" s="105"/>
      <c r="D460" s="38"/>
      <c r="E460" s="39"/>
      <c r="F460" s="39"/>
      <c r="G460" s="63"/>
      <c r="H460" s="39" t="str">
        <f t="shared" si="7"/>
        <v/>
      </c>
      <c r="I460" s="39"/>
      <c r="J460" s="77" t="b">
        <v>0</v>
      </c>
      <c r="K460" s="78" t="b">
        <v>0</v>
      </c>
      <c r="L460" s="73"/>
      <c r="M460" s="38" t="str">
        <f>TRIM(IFERROR(_xlfn.LET(_xlpm.desc,_xlfn.XLOOKUP(E460,'Export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60" s="39" t="str">
        <f>IFERROR(_xlfn.LET(_xlpm.desc,_xlfn.XLOOKUP(E460,'Export file'!I:I,'Export file'!H:H,""),_xlpm.startLabel,"Account Number ",_xlpm.startPos,SEARCH(_xlpm.startLabel,_xlpm.desc)+LEN(_xlpm.startLabel),MID(_xlpm.desc,_xlpm.startPos,8)),"-")</f>
        <v>-</v>
      </c>
      <c r="O460" s="39" t="str">
        <f>IFERROR(_xlfn.LET(_xlpm.desc,_xlfn.XLOOKUP(E460,'Export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60" s="70" t="str">
        <f>IFERROR(_xlfn.LET(_xlpm.desc,_xlfn.XLOOKUP(E460,'Export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60" s="40" t="str">
        <f>IFERROR(_xlfn.LET(_xlpm.desc,_xlfn.XLOOKUP(E460,'Export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60" s="39" t="str">
        <f>IFERROR(_xlfn.LET(_xlpm.desc,_xlfn.XLOOKUP(E460,'Export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60" s="45" t="str">
        <f>IFERROR(_xlfn.LET(_xlpm.desc,_xlfn.XLOOKUP(E460,'Export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60" s="38" t="str">
        <f>IFERROR(_xlfn.LET(         _xlpm.desc, _xlfn.XLOOKUP(E460,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60" s="39" t="str">
        <f>IFERROR(_xlfn.LET(_xlpm.desc,_xlfn.XLOOKUP(E460,'Export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60" s="42" t="str">
        <f>IFERROR(_xlfn.LET(_xlpm.desc,_xlfn.XLOOKUP(E460,'Export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60" s="50" t="str">
        <f>IFERROR(_xlfn.LET(_xlpm.desc,_xlfn.XLOOKUP(E460,'Export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60" t="str">
        <f ca="1">IF(E460="","",TODAY()-DATEVALUE(LEFT(_xlfn.XLOOKUP(E460,'Export file'!$I:$I,'Export file'!$F:$F,""),10)))</f>
        <v/>
      </c>
    </row>
    <row r="461" spans="2:24" ht="21.95" customHeight="1" x14ac:dyDescent="0.2">
      <c r="B461" s="60"/>
      <c r="C461" s="105"/>
      <c r="D461" s="38"/>
      <c r="E461" s="39"/>
      <c r="F461" s="39"/>
      <c r="G461" s="63"/>
      <c r="H461" s="39" t="str">
        <f t="shared" si="7"/>
        <v/>
      </c>
      <c r="I461" s="39"/>
      <c r="J461" s="77" t="b">
        <v>0</v>
      </c>
      <c r="K461" s="78" t="b">
        <v>0</v>
      </c>
      <c r="L461" s="73"/>
      <c r="M461" s="38" t="str">
        <f>TRIM(IFERROR(_xlfn.LET(_xlpm.desc,_xlfn.XLOOKUP(E461,'Export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61" s="39" t="str">
        <f>IFERROR(_xlfn.LET(_xlpm.desc,_xlfn.XLOOKUP(E461,'Export file'!I:I,'Export file'!H:H,""),_xlpm.startLabel,"Account Number ",_xlpm.startPos,SEARCH(_xlpm.startLabel,_xlpm.desc)+LEN(_xlpm.startLabel),MID(_xlpm.desc,_xlpm.startPos,8)),"-")</f>
        <v>-</v>
      </c>
      <c r="O461" s="39" t="str">
        <f>IFERROR(_xlfn.LET(_xlpm.desc,_xlfn.XLOOKUP(E461,'Export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61" s="70" t="str">
        <f>IFERROR(_xlfn.LET(_xlpm.desc,_xlfn.XLOOKUP(E461,'Export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61" s="40" t="str">
        <f>IFERROR(_xlfn.LET(_xlpm.desc,_xlfn.XLOOKUP(E461,'Export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61" s="39" t="str">
        <f>IFERROR(_xlfn.LET(_xlpm.desc,_xlfn.XLOOKUP(E461,'Export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61" s="45" t="str">
        <f>IFERROR(_xlfn.LET(_xlpm.desc,_xlfn.XLOOKUP(E461,'Export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61" s="38" t="str">
        <f>IFERROR(_xlfn.LET(         _xlpm.desc, _xlfn.XLOOKUP(E461,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61" s="39" t="str">
        <f>IFERROR(_xlfn.LET(_xlpm.desc,_xlfn.XLOOKUP(E461,'Export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61" s="42" t="str">
        <f>IFERROR(_xlfn.LET(_xlpm.desc,_xlfn.XLOOKUP(E461,'Export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61" s="50" t="str">
        <f>IFERROR(_xlfn.LET(_xlpm.desc,_xlfn.XLOOKUP(E461,'Export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61" t="str">
        <f ca="1">IF(E461="","",TODAY()-DATEVALUE(LEFT(_xlfn.XLOOKUP(E461,'Export file'!$I:$I,'Export file'!$F:$F,""),10)))</f>
        <v/>
      </c>
    </row>
    <row r="462" spans="2:24" ht="21.95" customHeight="1" x14ac:dyDescent="0.2">
      <c r="B462" s="60"/>
      <c r="C462" s="105"/>
      <c r="D462" s="38"/>
      <c r="E462" s="39"/>
      <c r="F462" s="39"/>
      <c r="G462" s="63"/>
      <c r="H462" s="39" t="str">
        <f t="shared" si="7"/>
        <v/>
      </c>
      <c r="I462" s="39"/>
      <c r="J462" s="77" t="b">
        <v>0</v>
      </c>
      <c r="K462" s="78" t="b">
        <v>0</v>
      </c>
      <c r="L462" s="73"/>
      <c r="M462" s="38" t="str">
        <f>TRIM(IFERROR(_xlfn.LET(_xlpm.desc,_xlfn.XLOOKUP(E462,'Export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62" s="39" t="str">
        <f>IFERROR(_xlfn.LET(_xlpm.desc,_xlfn.XLOOKUP(E462,'Export file'!I:I,'Export file'!H:H,""),_xlpm.startLabel,"Account Number ",_xlpm.startPos,SEARCH(_xlpm.startLabel,_xlpm.desc)+LEN(_xlpm.startLabel),MID(_xlpm.desc,_xlpm.startPos,8)),"-")</f>
        <v>-</v>
      </c>
      <c r="O462" s="39" t="str">
        <f>IFERROR(_xlfn.LET(_xlpm.desc,_xlfn.XLOOKUP(E462,'Export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62" s="70" t="str">
        <f>IFERROR(_xlfn.LET(_xlpm.desc,_xlfn.XLOOKUP(E462,'Export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62" s="40" t="str">
        <f>IFERROR(_xlfn.LET(_xlpm.desc,_xlfn.XLOOKUP(E462,'Export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62" s="39" t="str">
        <f>IFERROR(_xlfn.LET(_xlpm.desc,_xlfn.XLOOKUP(E462,'Export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62" s="45" t="str">
        <f>IFERROR(_xlfn.LET(_xlpm.desc,_xlfn.XLOOKUP(E462,'Export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62" s="38" t="str">
        <f>IFERROR(_xlfn.LET(         _xlpm.desc, _xlfn.XLOOKUP(E462,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62" s="39" t="str">
        <f>IFERROR(_xlfn.LET(_xlpm.desc,_xlfn.XLOOKUP(E462,'Export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62" s="42" t="str">
        <f>IFERROR(_xlfn.LET(_xlpm.desc,_xlfn.XLOOKUP(E462,'Export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62" s="50" t="str">
        <f>IFERROR(_xlfn.LET(_xlpm.desc,_xlfn.XLOOKUP(E462,'Export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62" t="str">
        <f ca="1">IF(E462="","",TODAY()-DATEVALUE(LEFT(_xlfn.XLOOKUP(E462,'Export file'!$I:$I,'Export file'!$F:$F,""),10)))</f>
        <v/>
      </c>
    </row>
    <row r="463" spans="2:24" ht="21.95" customHeight="1" x14ac:dyDescent="0.2">
      <c r="B463" s="60"/>
      <c r="C463" s="105"/>
      <c r="D463" s="38"/>
      <c r="E463" s="39"/>
      <c r="F463" s="39"/>
      <c r="G463" s="63"/>
      <c r="H463" s="39" t="str">
        <f t="shared" si="7"/>
        <v/>
      </c>
      <c r="I463" s="39"/>
      <c r="J463" s="77" t="b">
        <v>0</v>
      </c>
      <c r="K463" s="78" t="b">
        <v>0</v>
      </c>
      <c r="L463" s="73"/>
      <c r="M463" s="38" t="str">
        <f>TRIM(IFERROR(_xlfn.LET(_xlpm.desc,_xlfn.XLOOKUP(E463,'Export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63" s="39" t="str">
        <f>IFERROR(_xlfn.LET(_xlpm.desc,_xlfn.XLOOKUP(E463,'Export file'!I:I,'Export file'!H:H,""),_xlpm.startLabel,"Account Number ",_xlpm.startPos,SEARCH(_xlpm.startLabel,_xlpm.desc)+LEN(_xlpm.startLabel),MID(_xlpm.desc,_xlpm.startPos,8)),"-")</f>
        <v>-</v>
      </c>
      <c r="O463" s="39" t="str">
        <f>IFERROR(_xlfn.LET(_xlpm.desc,_xlfn.XLOOKUP(E463,'Export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63" s="70" t="str">
        <f>IFERROR(_xlfn.LET(_xlpm.desc,_xlfn.XLOOKUP(E463,'Export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63" s="40" t="str">
        <f>IFERROR(_xlfn.LET(_xlpm.desc,_xlfn.XLOOKUP(E463,'Export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63" s="39" t="str">
        <f>IFERROR(_xlfn.LET(_xlpm.desc,_xlfn.XLOOKUP(E463,'Export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63" s="45" t="str">
        <f>IFERROR(_xlfn.LET(_xlpm.desc,_xlfn.XLOOKUP(E463,'Export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63" s="38" t="str">
        <f>IFERROR(_xlfn.LET(         _xlpm.desc, _xlfn.XLOOKUP(E463,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63" s="39" t="str">
        <f>IFERROR(_xlfn.LET(_xlpm.desc,_xlfn.XLOOKUP(E463,'Export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63" s="42" t="str">
        <f>IFERROR(_xlfn.LET(_xlpm.desc,_xlfn.XLOOKUP(E463,'Export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63" s="50" t="str">
        <f>IFERROR(_xlfn.LET(_xlpm.desc,_xlfn.XLOOKUP(E463,'Export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63" t="str">
        <f ca="1">IF(E463="","",TODAY()-DATEVALUE(LEFT(_xlfn.XLOOKUP(E463,'Export file'!$I:$I,'Export file'!$F:$F,""),10)))</f>
        <v/>
      </c>
    </row>
    <row r="464" spans="2:24" ht="21.95" customHeight="1" x14ac:dyDescent="0.2">
      <c r="B464" s="60"/>
      <c r="C464" s="105"/>
      <c r="D464" s="38"/>
      <c r="E464" s="39"/>
      <c r="F464" s="39"/>
      <c r="G464" s="63"/>
      <c r="H464" s="39" t="str">
        <f t="shared" si="7"/>
        <v/>
      </c>
      <c r="I464" s="39"/>
      <c r="J464" s="77" t="b">
        <v>0</v>
      </c>
      <c r="K464" s="78" t="b">
        <v>0</v>
      </c>
      <c r="L464" s="73"/>
      <c r="M464" s="38" t="str">
        <f>TRIM(IFERROR(_xlfn.LET(_xlpm.desc,_xlfn.XLOOKUP(E464,'Export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64" s="39" t="str">
        <f>IFERROR(_xlfn.LET(_xlpm.desc,_xlfn.XLOOKUP(E464,'Export file'!I:I,'Export file'!H:H,""),_xlpm.startLabel,"Account Number ",_xlpm.startPos,SEARCH(_xlpm.startLabel,_xlpm.desc)+LEN(_xlpm.startLabel),MID(_xlpm.desc,_xlpm.startPos,8)),"-")</f>
        <v>-</v>
      </c>
      <c r="O464" s="39" t="str">
        <f>IFERROR(_xlfn.LET(_xlpm.desc,_xlfn.XLOOKUP(E464,'Export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64" s="70" t="str">
        <f>IFERROR(_xlfn.LET(_xlpm.desc,_xlfn.XLOOKUP(E464,'Export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64" s="40" t="str">
        <f>IFERROR(_xlfn.LET(_xlpm.desc,_xlfn.XLOOKUP(E464,'Export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64" s="39" t="str">
        <f>IFERROR(_xlfn.LET(_xlpm.desc,_xlfn.XLOOKUP(E464,'Export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64" s="45" t="str">
        <f>IFERROR(_xlfn.LET(_xlpm.desc,_xlfn.XLOOKUP(E464,'Export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64" s="38" t="str">
        <f>IFERROR(_xlfn.LET(         _xlpm.desc, _xlfn.XLOOKUP(E464,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64" s="39" t="str">
        <f>IFERROR(_xlfn.LET(_xlpm.desc,_xlfn.XLOOKUP(E464,'Export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64" s="42" t="str">
        <f>IFERROR(_xlfn.LET(_xlpm.desc,_xlfn.XLOOKUP(E464,'Export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64" s="50" t="str">
        <f>IFERROR(_xlfn.LET(_xlpm.desc,_xlfn.XLOOKUP(E464,'Export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64" t="str">
        <f ca="1">IF(E464="","",TODAY()-DATEVALUE(LEFT(_xlfn.XLOOKUP(E464,'Export file'!$I:$I,'Export file'!$F:$F,""),10)))</f>
        <v/>
      </c>
    </row>
    <row r="465" spans="2:24" ht="21.95" customHeight="1" x14ac:dyDescent="0.2">
      <c r="B465" s="60"/>
      <c r="C465" s="105"/>
      <c r="D465" s="38"/>
      <c r="E465" s="39"/>
      <c r="F465" s="39"/>
      <c r="G465" s="63"/>
      <c r="H465" s="39" t="str">
        <f t="shared" si="7"/>
        <v/>
      </c>
      <c r="I465" s="39"/>
      <c r="J465" s="77" t="b">
        <v>0</v>
      </c>
      <c r="K465" s="78" t="b">
        <v>0</v>
      </c>
      <c r="L465" s="73"/>
      <c r="M465" s="38" t="str">
        <f>TRIM(IFERROR(_xlfn.LET(_xlpm.desc,_xlfn.XLOOKUP(E465,'Export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65" s="39" t="str">
        <f>IFERROR(_xlfn.LET(_xlpm.desc,_xlfn.XLOOKUP(E465,'Export file'!I:I,'Export file'!H:H,""),_xlpm.startLabel,"Account Number ",_xlpm.startPos,SEARCH(_xlpm.startLabel,_xlpm.desc)+LEN(_xlpm.startLabel),MID(_xlpm.desc,_xlpm.startPos,8)),"-")</f>
        <v>-</v>
      </c>
      <c r="O465" s="39" t="str">
        <f>IFERROR(_xlfn.LET(_xlpm.desc,_xlfn.XLOOKUP(E465,'Export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65" s="70" t="str">
        <f>IFERROR(_xlfn.LET(_xlpm.desc,_xlfn.XLOOKUP(E465,'Export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65" s="40" t="str">
        <f>IFERROR(_xlfn.LET(_xlpm.desc,_xlfn.XLOOKUP(E465,'Export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65" s="39" t="str">
        <f>IFERROR(_xlfn.LET(_xlpm.desc,_xlfn.XLOOKUP(E465,'Export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65" s="45" t="str">
        <f>IFERROR(_xlfn.LET(_xlpm.desc,_xlfn.XLOOKUP(E465,'Export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65" s="38" t="str">
        <f>IFERROR(_xlfn.LET(         _xlpm.desc, _xlfn.XLOOKUP(E465,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65" s="39" t="str">
        <f>IFERROR(_xlfn.LET(_xlpm.desc,_xlfn.XLOOKUP(E465,'Export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65" s="42" t="str">
        <f>IFERROR(_xlfn.LET(_xlpm.desc,_xlfn.XLOOKUP(E465,'Export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65" s="50" t="str">
        <f>IFERROR(_xlfn.LET(_xlpm.desc,_xlfn.XLOOKUP(E465,'Export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65" t="str">
        <f ca="1">IF(E465="","",TODAY()-DATEVALUE(LEFT(_xlfn.XLOOKUP(E465,'Export file'!$I:$I,'Export file'!$F:$F,""),10)))</f>
        <v/>
      </c>
    </row>
    <row r="466" spans="2:24" ht="21.95" customHeight="1" x14ac:dyDescent="0.2">
      <c r="B466" s="60"/>
      <c r="C466" s="105"/>
      <c r="D466" s="38"/>
      <c r="E466" s="39"/>
      <c r="F466" s="39"/>
      <c r="G466" s="63"/>
      <c r="H466" s="39" t="str">
        <f t="shared" si="7"/>
        <v/>
      </c>
      <c r="I466" s="39"/>
      <c r="J466" s="77" t="b">
        <v>0</v>
      </c>
      <c r="K466" s="78" t="b">
        <v>0</v>
      </c>
      <c r="L466" s="73"/>
      <c r="M466" s="38" t="str">
        <f>TRIM(IFERROR(_xlfn.LET(_xlpm.desc,_xlfn.XLOOKUP(E466,'Export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66" s="39" t="str">
        <f>IFERROR(_xlfn.LET(_xlpm.desc,_xlfn.XLOOKUP(E466,'Export file'!I:I,'Export file'!H:H,""),_xlpm.startLabel,"Account Number ",_xlpm.startPos,SEARCH(_xlpm.startLabel,_xlpm.desc)+LEN(_xlpm.startLabel),MID(_xlpm.desc,_xlpm.startPos,8)),"-")</f>
        <v>-</v>
      </c>
      <c r="O466" s="39" t="str">
        <f>IFERROR(_xlfn.LET(_xlpm.desc,_xlfn.XLOOKUP(E466,'Export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66" s="70" t="str">
        <f>IFERROR(_xlfn.LET(_xlpm.desc,_xlfn.XLOOKUP(E466,'Export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66" s="40" t="str">
        <f>IFERROR(_xlfn.LET(_xlpm.desc,_xlfn.XLOOKUP(E466,'Export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66" s="39" t="str">
        <f>IFERROR(_xlfn.LET(_xlpm.desc,_xlfn.XLOOKUP(E466,'Export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66" s="45" t="str">
        <f>IFERROR(_xlfn.LET(_xlpm.desc,_xlfn.XLOOKUP(E466,'Export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66" s="38" t="str">
        <f>IFERROR(_xlfn.LET(         _xlpm.desc, _xlfn.XLOOKUP(E466,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66" s="39" t="str">
        <f>IFERROR(_xlfn.LET(_xlpm.desc,_xlfn.XLOOKUP(E466,'Export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66" s="42" t="str">
        <f>IFERROR(_xlfn.LET(_xlpm.desc,_xlfn.XLOOKUP(E466,'Export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66" s="50" t="str">
        <f>IFERROR(_xlfn.LET(_xlpm.desc,_xlfn.XLOOKUP(E466,'Export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66" t="str">
        <f ca="1">IF(E466="","",TODAY()-DATEVALUE(LEFT(_xlfn.XLOOKUP(E466,'Export file'!$I:$I,'Export file'!$F:$F,""),10)))</f>
        <v/>
      </c>
    </row>
    <row r="467" spans="2:24" ht="21.95" customHeight="1" x14ac:dyDescent="0.2">
      <c r="B467" s="60"/>
      <c r="C467" s="105"/>
      <c r="D467" s="38"/>
      <c r="E467" s="39"/>
      <c r="F467" s="39"/>
      <c r="G467" s="63"/>
      <c r="H467" s="39" t="str">
        <f t="shared" si="7"/>
        <v/>
      </c>
      <c r="I467" s="39"/>
      <c r="J467" s="77" t="b">
        <v>0</v>
      </c>
      <c r="K467" s="78" t="b">
        <v>0</v>
      </c>
      <c r="L467" s="73"/>
      <c r="M467" s="38" t="str">
        <f>TRIM(IFERROR(_xlfn.LET(_xlpm.desc,_xlfn.XLOOKUP(E467,'Export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67" s="39" t="str">
        <f>IFERROR(_xlfn.LET(_xlpm.desc,_xlfn.XLOOKUP(E467,'Export file'!I:I,'Export file'!H:H,""),_xlpm.startLabel,"Account Number ",_xlpm.startPos,SEARCH(_xlpm.startLabel,_xlpm.desc)+LEN(_xlpm.startLabel),MID(_xlpm.desc,_xlpm.startPos,8)),"-")</f>
        <v>-</v>
      </c>
      <c r="O467" s="39" t="str">
        <f>IFERROR(_xlfn.LET(_xlpm.desc,_xlfn.XLOOKUP(E467,'Export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67" s="70" t="str">
        <f>IFERROR(_xlfn.LET(_xlpm.desc,_xlfn.XLOOKUP(E467,'Export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67" s="40" t="str">
        <f>IFERROR(_xlfn.LET(_xlpm.desc,_xlfn.XLOOKUP(E467,'Export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67" s="39" t="str">
        <f>IFERROR(_xlfn.LET(_xlpm.desc,_xlfn.XLOOKUP(E467,'Export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67" s="45" t="str">
        <f>IFERROR(_xlfn.LET(_xlpm.desc,_xlfn.XLOOKUP(E467,'Export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67" s="38" t="str">
        <f>IFERROR(_xlfn.LET(         _xlpm.desc, _xlfn.XLOOKUP(E467,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67" s="39" t="str">
        <f>IFERROR(_xlfn.LET(_xlpm.desc,_xlfn.XLOOKUP(E467,'Export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67" s="42" t="str">
        <f>IFERROR(_xlfn.LET(_xlpm.desc,_xlfn.XLOOKUP(E467,'Export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67" s="50" t="str">
        <f>IFERROR(_xlfn.LET(_xlpm.desc,_xlfn.XLOOKUP(E467,'Export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67" t="str">
        <f ca="1">IF(E467="","",TODAY()-DATEVALUE(LEFT(_xlfn.XLOOKUP(E467,'Export file'!$I:$I,'Export file'!$F:$F,""),10)))</f>
        <v/>
      </c>
    </row>
    <row r="468" spans="2:24" ht="21.95" customHeight="1" x14ac:dyDescent="0.2">
      <c r="B468" s="60"/>
      <c r="C468" s="105"/>
      <c r="D468" s="38"/>
      <c r="E468" s="39"/>
      <c r="F468" s="39"/>
      <c r="G468" s="63"/>
      <c r="H468" s="39" t="str">
        <f t="shared" si="7"/>
        <v/>
      </c>
      <c r="I468" s="39"/>
      <c r="J468" s="77" t="b">
        <v>0</v>
      </c>
      <c r="K468" s="78" t="b">
        <v>0</v>
      </c>
      <c r="L468" s="73"/>
      <c r="M468" s="38" t="str">
        <f>TRIM(IFERROR(_xlfn.LET(_xlpm.desc,_xlfn.XLOOKUP(E468,'Export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68" s="39" t="str">
        <f>IFERROR(_xlfn.LET(_xlpm.desc,_xlfn.XLOOKUP(E468,'Export file'!I:I,'Export file'!H:H,""),_xlpm.startLabel,"Account Number ",_xlpm.startPos,SEARCH(_xlpm.startLabel,_xlpm.desc)+LEN(_xlpm.startLabel),MID(_xlpm.desc,_xlpm.startPos,8)),"-")</f>
        <v>-</v>
      </c>
      <c r="O468" s="39" t="str">
        <f>IFERROR(_xlfn.LET(_xlpm.desc,_xlfn.XLOOKUP(E468,'Export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68" s="70" t="str">
        <f>IFERROR(_xlfn.LET(_xlpm.desc,_xlfn.XLOOKUP(E468,'Export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68" s="40" t="str">
        <f>IFERROR(_xlfn.LET(_xlpm.desc,_xlfn.XLOOKUP(E468,'Export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68" s="39" t="str">
        <f>IFERROR(_xlfn.LET(_xlpm.desc,_xlfn.XLOOKUP(E468,'Export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68" s="45" t="str">
        <f>IFERROR(_xlfn.LET(_xlpm.desc,_xlfn.XLOOKUP(E468,'Export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68" s="38" t="str">
        <f>IFERROR(_xlfn.LET(         _xlpm.desc, _xlfn.XLOOKUP(E468,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68" s="39" t="str">
        <f>IFERROR(_xlfn.LET(_xlpm.desc,_xlfn.XLOOKUP(E468,'Export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68" s="42" t="str">
        <f>IFERROR(_xlfn.LET(_xlpm.desc,_xlfn.XLOOKUP(E468,'Export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68" s="50" t="str">
        <f>IFERROR(_xlfn.LET(_xlpm.desc,_xlfn.XLOOKUP(E468,'Export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68" t="str">
        <f ca="1">IF(E468="","",TODAY()-DATEVALUE(LEFT(_xlfn.XLOOKUP(E468,'Export file'!$I:$I,'Export file'!$F:$F,""),10)))</f>
        <v/>
      </c>
    </row>
    <row r="469" spans="2:24" ht="21.95" customHeight="1" x14ac:dyDescent="0.2">
      <c r="B469" s="60"/>
      <c r="C469" s="105"/>
      <c r="D469" s="38"/>
      <c r="E469" s="39"/>
      <c r="F469" s="39"/>
      <c r="G469" s="63"/>
      <c r="H469" s="39" t="str">
        <f t="shared" si="7"/>
        <v/>
      </c>
      <c r="I469" s="39"/>
      <c r="J469" s="77" t="b">
        <v>0</v>
      </c>
      <c r="K469" s="78" t="b">
        <v>0</v>
      </c>
      <c r="L469" s="73"/>
      <c r="M469" s="38" t="str">
        <f>TRIM(IFERROR(_xlfn.LET(_xlpm.desc,_xlfn.XLOOKUP(E469,'Export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69" s="39" t="str">
        <f>IFERROR(_xlfn.LET(_xlpm.desc,_xlfn.XLOOKUP(E469,'Export file'!I:I,'Export file'!H:H,""),_xlpm.startLabel,"Account Number ",_xlpm.startPos,SEARCH(_xlpm.startLabel,_xlpm.desc)+LEN(_xlpm.startLabel),MID(_xlpm.desc,_xlpm.startPos,8)),"-")</f>
        <v>-</v>
      </c>
      <c r="O469" s="39" t="str">
        <f>IFERROR(_xlfn.LET(_xlpm.desc,_xlfn.XLOOKUP(E469,'Export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69" s="70" t="str">
        <f>IFERROR(_xlfn.LET(_xlpm.desc,_xlfn.XLOOKUP(E469,'Export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69" s="40" t="str">
        <f>IFERROR(_xlfn.LET(_xlpm.desc,_xlfn.XLOOKUP(E469,'Export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69" s="39" t="str">
        <f>IFERROR(_xlfn.LET(_xlpm.desc,_xlfn.XLOOKUP(E469,'Export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69" s="45" t="str">
        <f>IFERROR(_xlfn.LET(_xlpm.desc,_xlfn.XLOOKUP(E469,'Export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69" s="38" t="str">
        <f>IFERROR(_xlfn.LET(         _xlpm.desc, _xlfn.XLOOKUP(E469,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69" s="39" t="str">
        <f>IFERROR(_xlfn.LET(_xlpm.desc,_xlfn.XLOOKUP(E469,'Export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69" s="42" t="str">
        <f>IFERROR(_xlfn.LET(_xlpm.desc,_xlfn.XLOOKUP(E469,'Export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69" s="50" t="str">
        <f>IFERROR(_xlfn.LET(_xlpm.desc,_xlfn.XLOOKUP(E469,'Export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69" t="str">
        <f ca="1">IF(E469="","",TODAY()-DATEVALUE(LEFT(_xlfn.XLOOKUP(E469,'Export file'!$I:$I,'Export file'!$F:$F,""),10)))</f>
        <v/>
      </c>
    </row>
    <row r="470" spans="2:24" ht="21.95" customHeight="1" x14ac:dyDescent="0.2">
      <c r="B470" s="60"/>
      <c r="C470" s="105"/>
      <c r="D470" s="38"/>
      <c r="E470" s="39"/>
      <c r="F470" s="39"/>
      <c r="G470" s="63"/>
      <c r="H470" s="39" t="str">
        <f t="shared" si="7"/>
        <v/>
      </c>
      <c r="I470" s="39"/>
      <c r="J470" s="77" t="b">
        <v>0</v>
      </c>
      <c r="K470" s="78" t="b">
        <v>0</v>
      </c>
      <c r="L470" s="73"/>
      <c r="M470" s="38" t="str">
        <f>TRIM(IFERROR(_xlfn.LET(_xlpm.desc,_xlfn.XLOOKUP(E470,'Export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70" s="39" t="str">
        <f>IFERROR(_xlfn.LET(_xlpm.desc,_xlfn.XLOOKUP(E470,'Export file'!I:I,'Export file'!H:H,""),_xlpm.startLabel,"Account Number ",_xlpm.startPos,SEARCH(_xlpm.startLabel,_xlpm.desc)+LEN(_xlpm.startLabel),MID(_xlpm.desc,_xlpm.startPos,8)),"-")</f>
        <v>-</v>
      </c>
      <c r="O470" s="39" t="str">
        <f>IFERROR(_xlfn.LET(_xlpm.desc,_xlfn.XLOOKUP(E470,'Export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70" s="70" t="str">
        <f>IFERROR(_xlfn.LET(_xlpm.desc,_xlfn.XLOOKUP(E470,'Export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70" s="40" t="str">
        <f>IFERROR(_xlfn.LET(_xlpm.desc,_xlfn.XLOOKUP(E470,'Export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70" s="39" t="str">
        <f>IFERROR(_xlfn.LET(_xlpm.desc,_xlfn.XLOOKUP(E470,'Export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70" s="45" t="str">
        <f>IFERROR(_xlfn.LET(_xlpm.desc,_xlfn.XLOOKUP(E470,'Export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70" s="38" t="str">
        <f>IFERROR(_xlfn.LET(         _xlpm.desc, _xlfn.XLOOKUP(E470,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70" s="39" t="str">
        <f>IFERROR(_xlfn.LET(_xlpm.desc,_xlfn.XLOOKUP(E470,'Export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70" s="42" t="str">
        <f>IFERROR(_xlfn.LET(_xlpm.desc,_xlfn.XLOOKUP(E470,'Export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70" s="50" t="str">
        <f>IFERROR(_xlfn.LET(_xlpm.desc,_xlfn.XLOOKUP(E470,'Export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70" t="str">
        <f ca="1">IF(E470="","",TODAY()-DATEVALUE(LEFT(_xlfn.XLOOKUP(E470,'Export file'!$I:$I,'Export file'!$F:$F,""),10)))</f>
        <v/>
      </c>
    </row>
    <row r="471" spans="2:24" ht="21.95" customHeight="1" x14ac:dyDescent="0.2">
      <c r="B471" s="60"/>
      <c r="C471" s="105"/>
      <c r="D471" s="38"/>
      <c r="E471" s="39"/>
      <c r="F471" s="39"/>
      <c r="G471" s="63"/>
      <c r="H471" s="39" t="str">
        <f t="shared" si="7"/>
        <v/>
      </c>
      <c r="I471" s="39"/>
      <c r="J471" s="77" t="b">
        <v>0</v>
      </c>
      <c r="K471" s="78" t="b">
        <v>0</v>
      </c>
      <c r="L471" s="73"/>
      <c r="M471" s="38" t="str">
        <f>TRIM(IFERROR(_xlfn.LET(_xlpm.desc,_xlfn.XLOOKUP(E471,'Export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71" s="39" t="str">
        <f>IFERROR(_xlfn.LET(_xlpm.desc,_xlfn.XLOOKUP(E471,'Export file'!I:I,'Export file'!H:H,""),_xlpm.startLabel,"Account Number ",_xlpm.startPos,SEARCH(_xlpm.startLabel,_xlpm.desc)+LEN(_xlpm.startLabel),MID(_xlpm.desc,_xlpm.startPos,8)),"-")</f>
        <v>-</v>
      </c>
      <c r="O471" s="39" t="str">
        <f>IFERROR(_xlfn.LET(_xlpm.desc,_xlfn.XLOOKUP(E471,'Export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71" s="70" t="str">
        <f>IFERROR(_xlfn.LET(_xlpm.desc,_xlfn.XLOOKUP(E471,'Export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71" s="40" t="str">
        <f>IFERROR(_xlfn.LET(_xlpm.desc,_xlfn.XLOOKUP(E471,'Export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71" s="39" t="str">
        <f>IFERROR(_xlfn.LET(_xlpm.desc,_xlfn.XLOOKUP(E471,'Export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71" s="45" t="str">
        <f>IFERROR(_xlfn.LET(_xlpm.desc,_xlfn.XLOOKUP(E471,'Export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71" s="38" t="str">
        <f>IFERROR(_xlfn.LET(         _xlpm.desc, _xlfn.XLOOKUP(E471,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71" s="39" t="str">
        <f>IFERROR(_xlfn.LET(_xlpm.desc,_xlfn.XLOOKUP(E471,'Export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71" s="42" t="str">
        <f>IFERROR(_xlfn.LET(_xlpm.desc,_xlfn.XLOOKUP(E471,'Export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71" s="50" t="str">
        <f>IFERROR(_xlfn.LET(_xlpm.desc,_xlfn.XLOOKUP(E471,'Export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71" t="str">
        <f ca="1">IF(E471="","",TODAY()-DATEVALUE(LEFT(_xlfn.XLOOKUP(E471,'Export file'!$I:$I,'Export file'!$F:$F,""),10)))</f>
        <v/>
      </c>
    </row>
    <row r="472" spans="2:24" ht="21.95" customHeight="1" x14ac:dyDescent="0.2">
      <c r="B472" s="60"/>
      <c r="C472" s="105"/>
      <c r="D472" s="38"/>
      <c r="E472" s="39"/>
      <c r="F472" s="39"/>
      <c r="G472" s="63"/>
      <c r="H472" s="39" t="str">
        <f t="shared" si="7"/>
        <v/>
      </c>
      <c r="I472" s="39"/>
      <c r="J472" s="77" t="b">
        <v>0</v>
      </c>
      <c r="K472" s="78" t="b">
        <v>0</v>
      </c>
      <c r="L472" s="73"/>
      <c r="M472" s="38" t="str">
        <f>TRIM(IFERROR(_xlfn.LET(_xlpm.desc,_xlfn.XLOOKUP(E472,'Export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72" s="39" t="str">
        <f>IFERROR(_xlfn.LET(_xlpm.desc,_xlfn.XLOOKUP(E472,'Export file'!I:I,'Export file'!H:H,""),_xlpm.startLabel,"Account Number ",_xlpm.startPos,SEARCH(_xlpm.startLabel,_xlpm.desc)+LEN(_xlpm.startLabel),MID(_xlpm.desc,_xlpm.startPos,8)),"-")</f>
        <v>-</v>
      </c>
      <c r="O472" s="39" t="str">
        <f>IFERROR(_xlfn.LET(_xlpm.desc,_xlfn.XLOOKUP(E472,'Export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72" s="70" t="str">
        <f>IFERROR(_xlfn.LET(_xlpm.desc,_xlfn.XLOOKUP(E472,'Export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72" s="40" t="str">
        <f>IFERROR(_xlfn.LET(_xlpm.desc,_xlfn.XLOOKUP(E472,'Export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72" s="39" t="str">
        <f>IFERROR(_xlfn.LET(_xlpm.desc,_xlfn.XLOOKUP(E472,'Export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72" s="45" t="str">
        <f>IFERROR(_xlfn.LET(_xlpm.desc,_xlfn.XLOOKUP(E472,'Export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72" s="38" t="str">
        <f>IFERROR(_xlfn.LET(         _xlpm.desc, _xlfn.XLOOKUP(E472,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72" s="39" t="str">
        <f>IFERROR(_xlfn.LET(_xlpm.desc,_xlfn.XLOOKUP(E472,'Export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72" s="42" t="str">
        <f>IFERROR(_xlfn.LET(_xlpm.desc,_xlfn.XLOOKUP(E472,'Export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72" s="50" t="str">
        <f>IFERROR(_xlfn.LET(_xlpm.desc,_xlfn.XLOOKUP(E472,'Export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72" t="str">
        <f ca="1">IF(E472="","",TODAY()-DATEVALUE(LEFT(_xlfn.XLOOKUP(E472,'Export file'!$I:$I,'Export file'!$F:$F,""),10)))</f>
        <v/>
      </c>
    </row>
    <row r="473" spans="2:24" ht="21.95" customHeight="1" x14ac:dyDescent="0.2">
      <c r="B473" s="60"/>
      <c r="C473" s="105"/>
      <c r="D473" s="38"/>
      <c r="E473" s="39"/>
      <c r="F473" s="39"/>
      <c r="G473" s="63"/>
      <c r="H473" s="39" t="str">
        <f t="shared" si="7"/>
        <v/>
      </c>
      <c r="I473" s="39"/>
      <c r="J473" s="77" t="b">
        <v>0</v>
      </c>
      <c r="K473" s="78" t="b">
        <v>0</v>
      </c>
      <c r="L473" s="73"/>
      <c r="M473" s="38" t="str">
        <f>TRIM(IFERROR(_xlfn.LET(_xlpm.desc,_xlfn.XLOOKUP(E473,'Export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73" s="39" t="str">
        <f>IFERROR(_xlfn.LET(_xlpm.desc,_xlfn.XLOOKUP(E473,'Export file'!I:I,'Export file'!H:H,""),_xlpm.startLabel,"Account Number ",_xlpm.startPos,SEARCH(_xlpm.startLabel,_xlpm.desc)+LEN(_xlpm.startLabel),MID(_xlpm.desc,_xlpm.startPos,8)),"-")</f>
        <v>-</v>
      </c>
      <c r="O473" s="39" t="str">
        <f>IFERROR(_xlfn.LET(_xlpm.desc,_xlfn.XLOOKUP(E473,'Export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73" s="70" t="str">
        <f>IFERROR(_xlfn.LET(_xlpm.desc,_xlfn.XLOOKUP(E473,'Export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73" s="40" t="str">
        <f>IFERROR(_xlfn.LET(_xlpm.desc,_xlfn.XLOOKUP(E473,'Export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73" s="39" t="str">
        <f>IFERROR(_xlfn.LET(_xlpm.desc,_xlfn.XLOOKUP(E473,'Export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73" s="45" t="str">
        <f>IFERROR(_xlfn.LET(_xlpm.desc,_xlfn.XLOOKUP(E473,'Export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73" s="38" t="str">
        <f>IFERROR(_xlfn.LET(         _xlpm.desc, _xlfn.XLOOKUP(E473,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73" s="39" t="str">
        <f>IFERROR(_xlfn.LET(_xlpm.desc,_xlfn.XLOOKUP(E473,'Export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73" s="42" t="str">
        <f>IFERROR(_xlfn.LET(_xlpm.desc,_xlfn.XLOOKUP(E473,'Export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73" s="50" t="str">
        <f>IFERROR(_xlfn.LET(_xlpm.desc,_xlfn.XLOOKUP(E473,'Export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73" t="str">
        <f ca="1">IF(E473="","",TODAY()-DATEVALUE(LEFT(_xlfn.XLOOKUP(E473,'Export file'!$I:$I,'Export file'!$F:$F,""),10)))</f>
        <v/>
      </c>
    </row>
    <row r="474" spans="2:24" ht="21.95" customHeight="1" x14ac:dyDescent="0.2">
      <c r="B474" s="60"/>
      <c r="C474" s="105"/>
      <c r="D474" s="38"/>
      <c r="E474" s="39"/>
      <c r="F474" s="39"/>
      <c r="G474" s="63"/>
      <c r="H474" s="39" t="str">
        <f t="shared" si="7"/>
        <v/>
      </c>
      <c r="I474" s="39"/>
      <c r="J474" s="77" t="b">
        <v>0</v>
      </c>
      <c r="K474" s="78" t="b">
        <v>0</v>
      </c>
      <c r="L474" s="73"/>
      <c r="M474" s="38" t="str">
        <f>TRIM(IFERROR(_xlfn.LET(_xlpm.desc,_xlfn.XLOOKUP(E474,'Export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74" s="39" t="str">
        <f>IFERROR(_xlfn.LET(_xlpm.desc,_xlfn.XLOOKUP(E474,'Export file'!I:I,'Export file'!H:H,""),_xlpm.startLabel,"Account Number ",_xlpm.startPos,SEARCH(_xlpm.startLabel,_xlpm.desc)+LEN(_xlpm.startLabel),MID(_xlpm.desc,_xlpm.startPos,8)),"-")</f>
        <v>-</v>
      </c>
      <c r="O474" s="39" t="str">
        <f>IFERROR(_xlfn.LET(_xlpm.desc,_xlfn.XLOOKUP(E474,'Export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74" s="70" t="str">
        <f>IFERROR(_xlfn.LET(_xlpm.desc,_xlfn.XLOOKUP(E474,'Export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74" s="40" t="str">
        <f>IFERROR(_xlfn.LET(_xlpm.desc,_xlfn.XLOOKUP(E474,'Export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74" s="39" t="str">
        <f>IFERROR(_xlfn.LET(_xlpm.desc,_xlfn.XLOOKUP(E474,'Export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74" s="45" t="str">
        <f>IFERROR(_xlfn.LET(_xlpm.desc,_xlfn.XLOOKUP(E474,'Export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74" s="38" t="str">
        <f>IFERROR(_xlfn.LET(         _xlpm.desc, _xlfn.XLOOKUP(E474,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74" s="39" t="str">
        <f>IFERROR(_xlfn.LET(_xlpm.desc,_xlfn.XLOOKUP(E474,'Export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74" s="42" t="str">
        <f>IFERROR(_xlfn.LET(_xlpm.desc,_xlfn.XLOOKUP(E474,'Export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74" s="50" t="str">
        <f>IFERROR(_xlfn.LET(_xlpm.desc,_xlfn.XLOOKUP(E474,'Export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74" t="str">
        <f ca="1">IF(E474="","",TODAY()-DATEVALUE(LEFT(_xlfn.XLOOKUP(E474,'Export file'!$I:$I,'Export file'!$F:$F,""),10)))</f>
        <v/>
      </c>
    </row>
    <row r="475" spans="2:24" ht="21.95" customHeight="1" x14ac:dyDescent="0.2">
      <c r="B475" s="60"/>
      <c r="C475" s="105"/>
      <c r="D475" s="38"/>
      <c r="E475" s="39"/>
      <c r="F475" s="39"/>
      <c r="G475" s="63"/>
      <c r="H475" s="39" t="str">
        <f t="shared" si="7"/>
        <v/>
      </c>
      <c r="I475" s="39"/>
      <c r="J475" s="77" t="b">
        <v>0</v>
      </c>
      <c r="K475" s="78" t="b">
        <v>0</v>
      </c>
      <c r="L475" s="73"/>
      <c r="M475" s="38" t="str">
        <f>TRIM(IFERROR(_xlfn.LET(_xlpm.desc,_xlfn.XLOOKUP(E475,'Export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75" s="39" t="str">
        <f>IFERROR(_xlfn.LET(_xlpm.desc,_xlfn.XLOOKUP(E475,'Export file'!I:I,'Export file'!H:H,""),_xlpm.startLabel,"Account Number ",_xlpm.startPos,SEARCH(_xlpm.startLabel,_xlpm.desc)+LEN(_xlpm.startLabel),MID(_xlpm.desc,_xlpm.startPos,8)),"-")</f>
        <v>-</v>
      </c>
      <c r="O475" s="39" t="str">
        <f>IFERROR(_xlfn.LET(_xlpm.desc,_xlfn.XLOOKUP(E475,'Export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75" s="70" t="str">
        <f>IFERROR(_xlfn.LET(_xlpm.desc,_xlfn.XLOOKUP(E475,'Export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75" s="40" t="str">
        <f>IFERROR(_xlfn.LET(_xlpm.desc,_xlfn.XLOOKUP(E475,'Export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75" s="39" t="str">
        <f>IFERROR(_xlfn.LET(_xlpm.desc,_xlfn.XLOOKUP(E475,'Export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75" s="45" t="str">
        <f>IFERROR(_xlfn.LET(_xlpm.desc,_xlfn.XLOOKUP(E475,'Export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75" s="38" t="str">
        <f>IFERROR(_xlfn.LET(         _xlpm.desc, _xlfn.XLOOKUP(E475,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75" s="39" t="str">
        <f>IFERROR(_xlfn.LET(_xlpm.desc,_xlfn.XLOOKUP(E475,'Export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75" s="42" t="str">
        <f>IFERROR(_xlfn.LET(_xlpm.desc,_xlfn.XLOOKUP(E475,'Export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75" s="50" t="str">
        <f>IFERROR(_xlfn.LET(_xlpm.desc,_xlfn.XLOOKUP(E475,'Export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75" t="str">
        <f ca="1">IF(E475="","",TODAY()-DATEVALUE(LEFT(_xlfn.XLOOKUP(E475,'Export file'!$I:$I,'Export file'!$F:$F,""),10)))</f>
        <v/>
      </c>
    </row>
    <row r="476" spans="2:24" ht="21.95" customHeight="1" x14ac:dyDescent="0.2">
      <c r="B476" s="60"/>
      <c r="C476" s="105"/>
      <c r="D476" s="38"/>
      <c r="E476" s="39"/>
      <c r="F476" s="39"/>
      <c r="G476" s="63"/>
      <c r="H476" s="39" t="str">
        <f t="shared" si="7"/>
        <v/>
      </c>
      <c r="I476" s="39"/>
      <c r="J476" s="77" t="b">
        <v>0</v>
      </c>
      <c r="K476" s="78" t="b">
        <v>0</v>
      </c>
      <c r="L476" s="73"/>
      <c r="M476" s="38" t="str">
        <f>TRIM(IFERROR(_xlfn.LET(_xlpm.desc,_xlfn.XLOOKUP(E476,'Export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76" s="39" t="str">
        <f>IFERROR(_xlfn.LET(_xlpm.desc,_xlfn.XLOOKUP(E476,'Export file'!I:I,'Export file'!H:H,""),_xlpm.startLabel,"Account Number ",_xlpm.startPos,SEARCH(_xlpm.startLabel,_xlpm.desc)+LEN(_xlpm.startLabel),MID(_xlpm.desc,_xlpm.startPos,8)),"-")</f>
        <v>-</v>
      </c>
      <c r="O476" s="39" t="str">
        <f>IFERROR(_xlfn.LET(_xlpm.desc,_xlfn.XLOOKUP(E476,'Export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76" s="70" t="str">
        <f>IFERROR(_xlfn.LET(_xlpm.desc,_xlfn.XLOOKUP(E476,'Export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76" s="40" t="str">
        <f>IFERROR(_xlfn.LET(_xlpm.desc,_xlfn.XLOOKUP(E476,'Export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76" s="39" t="str">
        <f>IFERROR(_xlfn.LET(_xlpm.desc,_xlfn.XLOOKUP(E476,'Export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76" s="45" t="str">
        <f>IFERROR(_xlfn.LET(_xlpm.desc,_xlfn.XLOOKUP(E476,'Export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76" s="38" t="str">
        <f>IFERROR(_xlfn.LET(         _xlpm.desc, _xlfn.XLOOKUP(E476,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76" s="39" t="str">
        <f>IFERROR(_xlfn.LET(_xlpm.desc,_xlfn.XLOOKUP(E476,'Export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76" s="42" t="str">
        <f>IFERROR(_xlfn.LET(_xlpm.desc,_xlfn.XLOOKUP(E476,'Export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76" s="50" t="str">
        <f>IFERROR(_xlfn.LET(_xlpm.desc,_xlfn.XLOOKUP(E476,'Export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76" t="str">
        <f ca="1">IF(E476="","",TODAY()-DATEVALUE(LEFT(_xlfn.XLOOKUP(E476,'Export file'!$I:$I,'Export file'!$F:$F,""),10)))</f>
        <v/>
      </c>
    </row>
    <row r="477" spans="2:24" ht="21.95" customHeight="1" x14ac:dyDescent="0.2">
      <c r="B477" s="60"/>
      <c r="C477" s="105"/>
      <c r="D477" s="38"/>
      <c r="E477" s="39"/>
      <c r="F477" s="39"/>
      <c r="G477" s="63"/>
      <c r="H477" s="39" t="str">
        <f t="shared" si="7"/>
        <v/>
      </c>
      <c r="I477" s="39"/>
      <c r="J477" s="77" t="b">
        <v>0</v>
      </c>
      <c r="K477" s="78" t="b">
        <v>0</v>
      </c>
      <c r="L477" s="73"/>
      <c r="M477" s="38" t="str">
        <f>TRIM(IFERROR(_xlfn.LET(_xlpm.desc,_xlfn.XLOOKUP(E477,'Export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77" s="39" t="str">
        <f>IFERROR(_xlfn.LET(_xlpm.desc,_xlfn.XLOOKUP(E477,'Export file'!I:I,'Export file'!H:H,""),_xlpm.startLabel,"Account Number ",_xlpm.startPos,SEARCH(_xlpm.startLabel,_xlpm.desc)+LEN(_xlpm.startLabel),MID(_xlpm.desc,_xlpm.startPos,8)),"-")</f>
        <v>-</v>
      </c>
      <c r="O477" s="39" t="str">
        <f>IFERROR(_xlfn.LET(_xlpm.desc,_xlfn.XLOOKUP(E477,'Export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77" s="70" t="str">
        <f>IFERROR(_xlfn.LET(_xlpm.desc,_xlfn.XLOOKUP(E477,'Export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77" s="40" t="str">
        <f>IFERROR(_xlfn.LET(_xlpm.desc,_xlfn.XLOOKUP(E477,'Export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77" s="39" t="str">
        <f>IFERROR(_xlfn.LET(_xlpm.desc,_xlfn.XLOOKUP(E477,'Export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77" s="45" t="str">
        <f>IFERROR(_xlfn.LET(_xlpm.desc,_xlfn.XLOOKUP(E477,'Export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77" s="38" t="str">
        <f>IFERROR(_xlfn.LET(         _xlpm.desc, _xlfn.XLOOKUP(E477,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77" s="39" t="str">
        <f>IFERROR(_xlfn.LET(_xlpm.desc,_xlfn.XLOOKUP(E477,'Export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77" s="42" t="str">
        <f>IFERROR(_xlfn.LET(_xlpm.desc,_xlfn.XLOOKUP(E477,'Export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77" s="50" t="str">
        <f>IFERROR(_xlfn.LET(_xlpm.desc,_xlfn.XLOOKUP(E477,'Export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77" t="str">
        <f ca="1">IF(E477="","",TODAY()-DATEVALUE(LEFT(_xlfn.XLOOKUP(E477,'Export file'!$I:$I,'Export file'!$F:$F,""),10)))</f>
        <v/>
      </c>
    </row>
    <row r="478" spans="2:24" ht="21.95" customHeight="1" x14ac:dyDescent="0.2">
      <c r="B478" s="60"/>
      <c r="C478" s="105"/>
      <c r="D478" s="38"/>
      <c r="E478" s="39"/>
      <c r="F478" s="39"/>
      <c r="G478" s="63"/>
      <c r="H478" s="39" t="str">
        <f t="shared" si="7"/>
        <v/>
      </c>
      <c r="I478" s="39"/>
      <c r="J478" s="77" t="b">
        <v>0</v>
      </c>
      <c r="K478" s="78" t="b">
        <v>0</v>
      </c>
      <c r="L478" s="73"/>
      <c r="M478" s="38" t="str">
        <f>TRIM(IFERROR(_xlfn.LET(_xlpm.desc,_xlfn.XLOOKUP(E478,'Export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78" s="39" t="str">
        <f>IFERROR(_xlfn.LET(_xlpm.desc,_xlfn.XLOOKUP(E478,'Export file'!I:I,'Export file'!H:H,""),_xlpm.startLabel,"Account Number ",_xlpm.startPos,SEARCH(_xlpm.startLabel,_xlpm.desc)+LEN(_xlpm.startLabel),MID(_xlpm.desc,_xlpm.startPos,8)),"-")</f>
        <v>-</v>
      </c>
      <c r="O478" s="39" t="str">
        <f>IFERROR(_xlfn.LET(_xlpm.desc,_xlfn.XLOOKUP(E478,'Export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78" s="70" t="str">
        <f>IFERROR(_xlfn.LET(_xlpm.desc,_xlfn.XLOOKUP(E478,'Export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78" s="40" t="str">
        <f>IFERROR(_xlfn.LET(_xlpm.desc,_xlfn.XLOOKUP(E478,'Export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78" s="39" t="str">
        <f>IFERROR(_xlfn.LET(_xlpm.desc,_xlfn.XLOOKUP(E478,'Export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78" s="45" t="str">
        <f>IFERROR(_xlfn.LET(_xlpm.desc,_xlfn.XLOOKUP(E478,'Export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78" s="38" t="str">
        <f>IFERROR(_xlfn.LET(         _xlpm.desc, _xlfn.XLOOKUP(E478,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78" s="39" t="str">
        <f>IFERROR(_xlfn.LET(_xlpm.desc,_xlfn.XLOOKUP(E478,'Export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78" s="42" t="str">
        <f>IFERROR(_xlfn.LET(_xlpm.desc,_xlfn.XLOOKUP(E478,'Export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78" s="50" t="str">
        <f>IFERROR(_xlfn.LET(_xlpm.desc,_xlfn.XLOOKUP(E478,'Export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78" t="str">
        <f ca="1">IF(E478="","",TODAY()-DATEVALUE(LEFT(_xlfn.XLOOKUP(E478,'Export file'!$I:$I,'Export file'!$F:$F,""),10)))</f>
        <v/>
      </c>
    </row>
    <row r="479" spans="2:24" ht="21.95" customHeight="1" x14ac:dyDescent="0.2">
      <c r="B479" s="60"/>
      <c r="C479" s="105"/>
      <c r="D479" s="38"/>
      <c r="E479" s="39"/>
      <c r="F479" s="39"/>
      <c r="G479" s="63"/>
      <c r="H479" s="39" t="str">
        <f t="shared" si="7"/>
        <v/>
      </c>
      <c r="I479" s="39"/>
      <c r="J479" s="77" t="b">
        <v>0</v>
      </c>
      <c r="K479" s="78" t="b">
        <v>0</v>
      </c>
      <c r="L479" s="73"/>
      <c r="M479" s="38" t="str">
        <f>TRIM(IFERROR(_xlfn.LET(_xlpm.desc,_xlfn.XLOOKUP(E479,'Export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79" s="39" t="str">
        <f>IFERROR(_xlfn.LET(_xlpm.desc,_xlfn.XLOOKUP(E479,'Export file'!I:I,'Export file'!H:H,""),_xlpm.startLabel,"Account Number ",_xlpm.startPos,SEARCH(_xlpm.startLabel,_xlpm.desc)+LEN(_xlpm.startLabel),MID(_xlpm.desc,_xlpm.startPos,8)),"-")</f>
        <v>-</v>
      </c>
      <c r="O479" s="39" t="str">
        <f>IFERROR(_xlfn.LET(_xlpm.desc,_xlfn.XLOOKUP(E479,'Export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79" s="70" t="str">
        <f>IFERROR(_xlfn.LET(_xlpm.desc,_xlfn.XLOOKUP(E479,'Export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79" s="40" t="str">
        <f>IFERROR(_xlfn.LET(_xlpm.desc,_xlfn.XLOOKUP(E479,'Export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79" s="39" t="str">
        <f>IFERROR(_xlfn.LET(_xlpm.desc,_xlfn.XLOOKUP(E479,'Export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79" s="45" t="str">
        <f>IFERROR(_xlfn.LET(_xlpm.desc,_xlfn.XLOOKUP(E479,'Export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79" s="38" t="str">
        <f>IFERROR(_xlfn.LET(         _xlpm.desc, _xlfn.XLOOKUP(E479,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79" s="39" t="str">
        <f>IFERROR(_xlfn.LET(_xlpm.desc,_xlfn.XLOOKUP(E479,'Export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79" s="42" t="str">
        <f>IFERROR(_xlfn.LET(_xlpm.desc,_xlfn.XLOOKUP(E479,'Export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79" s="50" t="str">
        <f>IFERROR(_xlfn.LET(_xlpm.desc,_xlfn.XLOOKUP(E479,'Export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79" t="str">
        <f ca="1">IF(E479="","",TODAY()-DATEVALUE(LEFT(_xlfn.XLOOKUP(E479,'Export file'!$I:$I,'Export file'!$F:$F,""),10)))</f>
        <v/>
      </c>
    </row>
    <row r="480" spans="2:24" ht="21.95" customHeight="1" x14ac:dyDescent="0.2">
      <c r="B480" s="60"/>
      <c r="C480" s="105"/>
      <c r="D480" s="38"/>
      <c r="E480" s="39"/>
      <c r="F480" s="39"/>
      <c r="G480" s="63"/>
      <c r="H480" s="39" t="str">
        <f t="shared" si="7"/>
        <v/>
      </c>
      <c r="I480" s="39"/>
      <c r="J480" s="77" t="b">
        <v>0</v>
      </c>
      <c r="K480" s="78" t="b">
        <v>0</v>
      </c>
      <c r="L480" s="73"/>
      <c r="M480" s="38" t="str">
        <f>TRIM(IFERROR(_xlfn.LET(_xlpm.desc,_xlfn.XLOOKUP(E480,'Export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80" s="39" t="str">
        <f>IFERROR(_xlfn.LET(_xlpm.desc,_xlfn.XLOOKUP(E480,'Export file'!I:I,'Export file'!H:H,""),_xlpm.startLabel,"Account Number ",_xlpm.startPos,SEARCH(_xlpm.startLabel,_xlpm.desc)+LEN(_xlpm.startLabel),MID(_xlpm.desc,_xlpm.startPos,8)),"-")</f>
        <v>-</v>
      </c>
      <c r="O480" s="39" t="str">
        <f>IFERROR(_xlfn.LET(_xlpm.desc,_xlfn.XLOOKUP(E480,'Export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80" s="70" t="str">
        <f>IFERROR(_xlfn.LET(_xlpm.desc,_xlfn.XLOOKUP(E480,'Export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80" s="40" t="str">
        <f>IFERROR(_xlfn.LET(_xlpm.desc,_xlfn.XLOOKUP(E480,'Export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80" s="39" t="str">
        <f>IFERROR(_xlfn.LET(_xlpm.desc,_xlfn.XLOOKUP(E480,'Export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80" s="45" t="str">
        <f>IFERROR(_xlfn.LET(_xlpm.desc,_xlfn.XLOOKUP(E480,'Export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80" s="38" t="str">
        <f>IFERROR(_xlfn.LET(         _xlpm.desc, _xlfn.XLOOKUP(E480,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80" s="39" t="str">
        <f>IFERROR(_xlfn.LET(_xlpm.desc,_xlfn.XLOOKUP(E480,'Export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80" s="42" t="str">
        <f>IFERROR(_xlfn.LET(_xlpm.desc,_xlfn.XLOOKUP(E480,'Export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80" s="50" t="str">
        <f>IFERROR(_xlfn.LET(_xlpm.desc,_xlfn.XLOOKUP(E480,'Export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80" t="str">
        <f ca="1">IF(E480="","",TODAY()-DATEVALUE(LEFT(_xlfn.XLOOKUP(E480,'Export file'!$I:$I,'Export file'!$F:$F,""),10)))</f>
        <v/>
      </c>
    </row>
    <row r="481" spans="2:24" ht="21.95" customHeight="1" x14ac:dyDescent="0.2">
      <c r="B481" s="60"/>
      <c r="C481" s="105"/>
      <c r="D481" s="38"/>
      <c r="E481" s="39"/>
      <c r="F481" s="39"/>
      <c r="G481" s="63"/>
      <c r="H481" s="39" t="str">
        <f t="shared" si="7"/>
        <v/>
      </c>
      <c r="I481" s="39"/>
      <c r="J481" s="77" t="b">
        <v>0</v>
      </c>
      <c r="K481" s="78" t="b">
        <v>0</v>
      </c>
      <c r="L481" s="73"/>
      <c r="M481" s="38" t="str">
        <f>TRIM(IFERROR(_xlfn.LET(_xlpm.desc,_xlfn.XLOOKUP(E481,'Export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81" s="39" t="str">
        <f>IFERROR(_xlfn.LET(_xlpm.desc,_xlfn.XLOOKUP(E481,'Export file'!I:I,'Export file'!H:H,""),_xlpm.startLabel,"Account Number ",_xlpm.startPos,SEARCH(_xlpm.startLabel,_xlpm.desc)+LEN(_xlpm.startLabel),MID(_xlpm.desc,_xlpm.startPos,8)),"-")</f>
        <v>-</v>
      </c>
      <c r="O481" s="39" t="str">
        <f>IFERROR(_xlfn.LET(_xlpm.desc,_xlfn.XLOOKUP(E481,'Export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81" s="70" t="str">
        <f>IFERROR(_xlfn.LET(_xlpm.desc,_xlfn.XLOOKUP(E481,'Export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81" s="40" t="str">
        <f>IFERROR(_xlfn.LET(_xlpm.desc,_xlfn.XLOOKUP(E481,'Export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81" s="39" t="str">
        <f>IFERROR(_xlfn.LET(_xlpm.desc,_xlfn.XLOOKUP(E481,'Export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81" s="45" t="str">
        <f>IFERROR(_xlfn.LET(_xlpm.desc,_xlfn.XLOOKUP(E481,'Export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81" s="38" t="str">
        <f>IFERROR(_xlfn.LET(         _xlpm.desc, _xlfn.XLOOKUP(E481,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81" s="39" t="str">
        <f>IFERROR(_xlfn.LET(_xlpm.desc,_xlfn.XLOOKUP(E481,'Export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81" s="42" t="str">
        <f>IFERROR(_xlfn.LET(_xlpm.desc,_xlfn.XLOOKUP(E481,'Export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81" s="50" t="str">
        <f>IFERROR(_xlfn.LET(_xlpm.desc,_xlfn.XLOOKUP(E481,'Export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81" t="str">
        <f ca="1">IF(E481="","",TODAY()-DATEVALUE(LEFT(_xlfn.XLOOKUP(E481,'Export file'!$I:$I,'Export file'!$F:$F,""),10)))</f>
        <v/>
      </c>
    </row>
    <row r="482" spans="2:24" ht="21.95" customHeight="1" x14ac:dyDescent="0.2">
      <c r="B482" s="60"/>
      <c r="C482" s="105"/>
      <c r="D482" s="38"/>
      <c r="E482" s="39"/>
      <c r="F482" s="39"/>
      <c r="G482" s="63"/>
      <c r="H482" s="39" t="str">
        <f t="shared" si="7"/>
        <v/>
      </c>
      <c r="I482" s="39"/>
      <c r="J482" s="77" t="b">
        <v>0</v>
      </c>
      <c r="K482" s="78" t="b">
        <v>0</v>
      </c>
      <c r="L482" s="73"/>
      <c r="M482" s="38" t="str">
        <f>TRIM(IFERROR(_xlfn.LET(_xlpm.desc,_xlfn.XLOOKUP(E482,'Export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82" s="39" t="str">
        <f>IFERROR(_xlfn.LET(_xlpm.desc,_xlfn.XLOOKUP(E482,'Export file'!I:I,'Export file'!H:H,""),_xlpm.startLabel,"Account Number ",_xlpm.startPos,SEARCH(_xlpm.startLabel,_xlpm.desc)+LEN(_xlpm.startLabel),MID(_xlpm.desc,_xlpm.startPos,8)),"-")</f>
        <v>-</v>
      </c>
      <c r="O482" s="39" t="str">
        <f>IFERROR(_xlfn.LET(_xlpm.desc,_xlfn.XLOOKUP(E482,'Export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82" s="70" t="str">
        <f>IFERROR(_xlfn.LET(_xlpm.desc,_xlfn.XLOOKUP(E482,'Export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82" s="40" t="str">
        <f>IFERROR(_xlfn.LET(_xlpm.desc,_xlfn.XLOOKUP(E482,'Export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82" s="39" t="str">
        <f>IFERROR(_xlfn.LET(_xlpm.desc,_xlfn.XLOOKUP(E482,'Export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82" s="45" t="str">
        <f>IFERROR(_xlfn.LET(_xlpm.desc,_xlfn.XLOOKUP(E482,'Export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82" s="38" t="str">
        <f>IFERROR(_xlfn.LET(         _xlpm.desc, _xlfn.XLOOKUP(E482,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82" s="39" t="str">
        <f>IFERROR(_xlfn.LET(_xlpm.desc,_xlfn.XLOOKUP(E482,'Export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82" s="42" t="str">
        <f>IFERROR(_xlfn.LET(_xlpm.desc,_xlfn.XLOOKUP(E482,'Export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82" s="50" t="str">
        <f>IFERROR(_xlfn.LET(_xlpm.desc,_xlfn.XLOOKUP(E482,'Export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82" t="str">
        <f ca="1">IF(E482="","",TODAY()-DATEVALUE(LEFT(_xlfn.XLOOKUP(E482,'Export file'!$I:$I,'Export file'!$F:$F,""),10)))</f>
        <v/>
      </c>
    </row>
    <row r="483" spans="2:24" ht="21.95" customHeight="1" x14ac:dyDescent="0.2">
      <c r="B483" s="60"/>
      <c r="C483" s="105"/>
      <c r="D483" s="38"/>
      <c r="E483" s="39"/>
      <c r="F483" s="39"/>
      <c r="G483" s="63"/>
      <c r="H483" s="39" t="str">
        <f t="shared" si="7"/>
        <v/>
      </c>
      <c r="I483" s="39"/>
      <c r="J483" s="77" t="b">
        <v>0</v>
      </c>
      <c r="K483" s="78" t="b">
        <v>0</v>
      </c>
      <c r="L483" s="73"/>
      <c r="M483" s="38" t="str">
        <f>TRIM(IFERROR(_xlfn.LET(_xlpm.desc,_xlfn.XLOOKUP(E483,'Export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83" s="39" t="str">
        <f>IFERROR(_xlfn.LET(_xlpm.desc,_xlfn.XLOOKUP(E483,'Export file'!I:I,'Export file'!H:H,""),_xlpm.startLabel,"Account Number ",_xlpm.startPos,SEARCH(_xlpm.startLabel,_xlpm.desc)+LEN(_xlpm.startLabel),MID(_xlpm.desc,_xlpm.startPos,8)),"-")</f>
        <v>-</v>
      </c>
      <c r="O483" s="39" t="str">
        <f>IFERROR(_xlfn.LET(_xlpm.desc,_xlfn.XLOOKUP(E483,'Export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83" s="70" t="str">
        <f>IFERROR(_xlfn.LET(_xlpm.desc,_xlfn.XLOOKUP(E483,'Export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83" s="40" t="str">
        <f>IFERROR(_xlfn.LET(_xlpm.desc,_xlfn.XLOOKUP(E483,'Export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83" s="39" t="str">
        <f>IFERROR(_xlfn.LET(_xlpm.desc,_xlfn.XLOOKUP(E483,'Export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83" s="45" t="str">
        <f>IFERROR(_xlfn.LET(_xlpm.desc,_xlfn.XLOOKUP(E483,'Export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83" s="38" t="str">
        <f>IFERROR(_xlfn.LET(         _xlpm.desc, _xlfn.XLOOKUP(E483,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83" s="39" t="str">
        <f>IFERROR(_xlfn.LET(_xlpm.desc,_xlfn.XLOOKUP(E483,'Export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83" s="42" t="str">
        <f>IFERROR(_xlfn.LET(_xlpm.desc,_xlfn.XLOOKUP(E483,'Export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83" s="50" t="str">
        <f>IFERROR(_xlfn.LET(_xlpm.desc,_xlfn.XLOOKUP(E483,'Export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83" t="str">
        <f ca="1">IF(E483="","",TODAY()-DATEVALUE(LEFT(_xlfn.XLOOKUP(E483,'Export file'!$I:$I,'Export file'!$F:$F,""),10)))</f>
        <v/>
      </c>
    </row>
    <row r="484" spans="2:24" ht="21.95" customHeight="1" x14ac:dyDescent="0.2">
      <c r="B484" s="60"/>
      <c r="C484" s="105"/>
      <c r="D484" s="38"/>
      <c r="E484" s="39"/>
      <c r="F484" s="39"/>
      <c r="G484" s="63"/>
      <c r="H484" s="39" t="str">
        <f t="shared" si="7"/>
        <v/>
      </c>
      <c r="I484" s="39"/>
      <c r="J484" s="77" t="b">
        <v>0</v>
      </c>
      <c r="K484" s="78" t="b">
        <v>0</v>
      </c>
      <c r="L484" s="73"/>
      <c r="M484" s="38" t="str">
        <f>TRIM(IFERROR(_xlfn.LET(_xlpm.desc,_xlfn.XLOOKUP(E484,'Export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84" s="39" t="str">
        <f>IFERROR(_xlfn.LET(_xlpm.desc,_xlfn.XLOOKUP(E484,'Export file'!I:I,'Export file'!H:H,""),_xlpm.startLabel,"Account Number ",_xlpm.startPos,SEARCH(_xlpm.startLabel,_xlpm.desc)+LEN(_xlpm.startLabel),MID(_xlpm.desc,_xlpm.startPos,8)),"-")</f>
        <v>-</v>
      </c>
      <c r="O484" s="39" t="str">
        <f>IFERROR(_xlfn.LET(_xlpm.desc,_xlfn.XLOOKUP(E484,'Export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84" s="70" t="str">
        <f>IFERROR(_xlfn.LET(_xlpm.desc,_xlfn.XLOOKUP(E484,'Export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84" s="40" t="str">
        <f>IFERROR(_xlfn.LET(_xlpm.desc,_xlfn.XLOOKUP(E484,'Export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84" s="39" t="str">
        <f>IFERROR(_xlfn.LET(_xlpm.desc,_xlfn.XLOOKUP(E484,'Export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84" s="45" t="str">
        <f>IFERROR(_xlfn.LET(_xlpm.desc,_xlfn.XLOOKUP(E484,'Export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84" s="38" t="str">
        <f>IFERROR(_xlfn.LET(         _xlpm.desc, _xlfn.XLOOKUP(E484,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84" s="39" t="str">
        <f>IFERROR(_xlfn.LET(_xlpm.desc,_xlfn.XLOOKUP(E484,'Export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84" s="42" t="str">
        <f>IFERROR(_xlfn.LET(_xlpm.desc,_xlfn.XLOOKUP(E484,'Export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84" s="50" t="str">
        <f>IFERROR(_xlfn.LET(_xlpm.desc,_xlfn.XLOOKUP(E484,'Export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84" t="str">
        <f ca="1">IF(E484="","",TODAY()-DATEVALUE(LEFT(_xlfn.XLOOKUP(E484,'Export file'!$I:$I,'Export file'!$F:$F,""),10)))</f>
        <v/>
      </c>
    </row>
    <row r="485" spans="2:24" ht="21.95" customHeight="1" x14ac:dyDescent="0.2">
      <c r="B485" s="60"/>
      <c r="C485" s="105"/>
      <c r="D485" s="38"/>
      <c r="E485" s="39"/>
      <c r="F485" s="39"/>
      <c r="G485" s="63"/>
      <c r="H485" s="39" t="str">
        <f t="shared" si="7"/>
        <v/>
      </c>
      <c r="I485" s="39"/>
      <c r="J485" s="77" t="b">
        <v>0</v>
      </c>
      <c r="K485" s="78" t="b">
        <v>0</v>
      </c>
      <c r="L485" s="73"/>
      <c r="M485" s="38" t="str">
        <f>TRIM(IFERROR(_xlfn.LET(_xlpm.desc,_xlfn.XLOOKUP(E485,'Export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85" s="39" t="str">
        <f>IFERROR(_xlfn.LET(_xlpm.desc,_xlfn.XLOOKUP(E485,'Export file'!I:I,'Export file'!H:H,""),_xlpm.startLabel,"Account Number ",_xlpm.startPos,SEARCH(_xlpm.startLabel,_xlpm.desc)+LEN(_xlpm.startLabel),MID(_xlpm.desc,_xlpm.startPos,8)),"-")</f>
        <v>-</v>
      </c>
      <c r="O485" s="39" t="str">
        <f>IFERROR(_xlfn.LET(_xlpm.desc,_xlfn.XLOOKUP(E485,'Export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85" s="70" t="str">
        <f>IFERROR(_xlfn.LET(_xlpm.desc,_xlfn.XLOOKUP(E485,'Export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85" s="40" t="str">
        <f>IFERROR(_xlfn.LET(_xlpm.desc,_xlfn.XLOOKUP(E485,'Export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85" s="39" t="str">
        <f>IFERROR(_xlfn.LET(_xlpm.desc,_xlfn.XLOOKUP(E485,'Export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85" s="45" t="str">
        <f>IFERROR(_xlfn.LET(_xlpm.desc,_xlfn.XLOOKUP(E485,'Export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85" s="38" t="str">
        <f>IFERROR(_xlfn.LET(         _xlpm.desc, _xlfn.XLOOKUP(E485,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85" s="39" t="str">
        <f>IFERROR(_xlfn.LET(_xlpm.desc,_xlfn.XLOOKUP(E485,'Export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85" s="42" t="str">
        <f>IFERROR(_xlfn.LET(_xlpm.desc,_xlfn.XLOOKUP(E485,'Export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85" s="50" t="str">
        <f>IFERROR(_xlfn.LET(_xlpm.desc,_xlfn.XLOOKUP(E485,'Export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85" t="str">
        <f ca="1">IF(E485="","",TODAY()-DATEVALUE(LEFT(_xlfn.XLOOKUP(E485,'Export file'!$I:$I,'Export file'!$F:$F,""),10)))</f>
        <v/>
      </c>
    </row>
    <row r="486" spans="2:24" ht="21.95" customHeight="1" x14ac:dyDescent="0.2">
      <c r="B486" s="60"/>
      <c r="C486" s="105"/>
      <c r="D486" s="38"/>
      <c r="E486" s="39"/>
      <c r="F486" s="39"/>
      <c r="G486" s="63"/>
      <c r="H486" s="39" t="str">
        <f t="shared" si="7"/>
        <v/>
      </c>
      <c r="I486" s="39"/>
      <c r="J486" s="77" t="b">
        <v>0</v>
      </c>
      <c r="K486" s="78" t="b">
        <v>0</v>
      </c>
      <c r="L486" s="73"/>
      <c r="M486" s="38" t="str">
        <f>TRIM(IFERROR(_xlfn.LET(_xlpm.desc,_xlfn.XLOOKUP(E486,'Export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86" s="39" t="str">
        <f>IFERROR(_xlfn.LET(_xlpm.desc,_xlfn.XLOOKUP(E486,'Export file'!I:I,'Export file'!H:H,""),_xlpm.startLabel,"Account Number ",_xlpm.startPos,SEARCH(_xlpm.startLabel,_xlpm.desc)+LEN(_xlpm.startLabel),MID(_xlpm.desc,_xlpm.startPos,8)),"-")</f>
        <v>-</v>
      </c>
      <c r="O486" s="39" t="str">
        <f>IFERROR(_xlfn.LET(_xlpm.desc,_xlfn.XLOOKUP(E486,'Export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86" s="70" t="str">
        <f>IFERROR(_xlfn.LET(_xlpm.desc,_xlfn.XLOOKUP(E486,'Export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86" s="40" t="str">
        <f>IFERROR(_xlfn.LET(_xlpm.desc,_xlfn.XLOOKUP(E486,'Export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86" s="39" t="str">
        <f>IFERROR(_xlfn.LET(_xlpm.desc,_xlfn.XLOOKUP(E486,'Export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86" s="45" t="str">
        <f>IFERROR(_xlfn.LET(_xlpm.desc,_xlfn.XLOOKUP(E486,'Export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86" s="38" t="str">
        <f>IFERROR(_xlfn.LET(         _xlpm.desc, _xlfn.XLOOKUP(E486,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86" s="39" t="str">
        <f>IFERROR(_xlfn.LET(_xlpm.desc,_xlfn.XLOOKUP(E486,'Export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86" s="42" t="str">
        <f>IFERROR(_xlfn.LET(_xlpm.desc,_xlfn.XLOOKUP(E486,'Export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86" s="50" t="str">
        <f>IFERROR(_xlfn.LET(_xlpm.desc,_xlfn.XLOOKUP(E486,'Export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86" t="str">
        <f ca="1">IF(E486="","",TODAY()-DATEVALUE(LEFT(_xlfn.XLOOKUP(E486,'Export file'!$I:$I,'Export file'!$F:$F,""),10)))</f>
        <v/>
      </c>
    </row>
    <row r="487" spans="2:24" ht="21.95" customHeight="1" x14ac:dyDescent="0.2">
      <c r="B487" s="60"/>
      <c r="C487" s="105"/>
      <c r="D487" s="38"/>
      <c r="E487" s="39"/>
      <c r="F487" s="39"/>
      <c r="G487" s="63"/>
      <c r="H487" s="39" t="str">
        <f t="shared" si="7"/>
        <v/>
      </c>
      <c r="I487" s="39"/>
      <c r="J487" s="77" t="b">
        <v>0</v>
      </c>
      <c r="K487" s="78" t="b">
        <v>0</v>
      </c>
      <c r="L487" s="73"/>
      <c r="M487" s="38" t="str">
        <f>TRIM(IFERROR(_xlfn.LET(_xlpm.desc,_xlfn.XLOOKUP(E487,'Export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87" s="39" t="str">
        <f>IFERROR(_xlfn.LET(_xlpm.desc,_xlfn.XLOOKUP(E487,'Export file'!I:I,'Export file'!H:H,""),_xlpm.startLabel,"Account Number ",_xlpm.startPos,SEARCH(_xlpm.startLabel,_xlpm.desc)+LEN(_xlpm.startLabel),MID(_xlpm.desc,_xlpm.startPos,8)),"-")</f>
        <v>-</v>
      </c>
      <c r="O487" s="39" t="str">
        <f>IFERROR(_xlfn.LET(_xlpm.desc,_xlfn.XLOOKUP(E487,'Export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87" s="70" t="str">
        <f>IFERROR(_xlfn.LET(_xlpm.desc,_xlfn.XLOOKUP(E487,'Export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87" s="40" t="str">
        <f>IFERROR(_xlfn.LET(_xlpm.desc,_xlfn.XLOOKUP(E487,'Export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87" s="39" t="str">
        <f>IFERROR(_xlfn.LET(_xlpm.desc,_xlfn.XLOOKUP(E487,'Export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87" s="45" t="str">
        <f>IFERROR(_xlfn.LET(_xlpm.desc,_xlfn.XLOOKUP(E487,'Export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87" s="38" t="str">
        <f>IFERROR(_xlfn.LET(         _xlpm.desc, _xlfn.XLOOKUP(E487,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87" s="39" t="str">
        <f>IFERROR(_xlfn.LET(_xlpm.desc,_xlfn.XLOOKUP(E487,'Export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87" s="42" t="str">
        <f>IFERROR(_xlfn.LET(_xlpm.desc,_xlfn.XLOOKUP(E487,'Export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87" s="50" t="str">
        <f>IFERROR(_xlfn.LET(_xlpm.desc,_xlfn.XLOOKUP(E487,'Export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87" t="str">
        <f ca="1">IF(E487="","",TODAY()-DATEVALUE(LEFT(_xlfn.XLOOKUP(E487,'Export file'!$I:$I,'Export file'!$F:$F,""),10)))</f>
        <v/>
      </c>
    </row>
    <row r="488" spans="2:24" ht="21.95" customHeight="1" x14ac:dyDescent="0.2">
      <c r="B488" s="60"/>
      <c r="C488" s="105"/>
      <c r="D488" s="38"/>
      <c r="E488" s="39"/>
      <c r="F488" s="39"/>
      <c r="G488" s="63"/>
      <c r="H488" s="39" t="str">
        <f t="shared" si="7"/>
        <v/>
      </c>
      <c r="I488" s="39"/>
      <c r="J488" s="77" t="b">
        <v>0</v>
      </c>
      <c r="K488" s="78" t="b">
        <v>0</v>
      </c>
      <c r="L488" s="73"/>
      <c r="M488" s="38" t="str">
        <f>TRIM(IFERROR(_xlfn.LET(_xlpm.desc,_xlfn.XLOOKUP(E488,'Export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88" s="39" t="str">
        <f>IFERROR(_xlfn.LET(_xlpm.desc,_xlfn.XLOOKUP(E488,'Export file'!I:I,'Export file'!H:H,""),_xlpm.startLabel,"Account Number ",_xlpm.startPos,SEARCH(_xlpm.startLabel,_xlpm.desc)+LEN(_xlpm.startLabel),MID(_xlpm.desc,_xlpm.startPos,8)),"-")</f>
        <v>-</v>
      </c>
      <c r="O488" s="39" t="str">
        <f>IFERROR(_xlfn.LET(_xlpm.desc,_xlfn.XLOOKUP(E488,'Export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88" s="70" t="str">
        <f>IFERROR(_xlfn.LET(_xlpm.desc,_xlfn.XLOOKUP(E488,'Export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88" s="40" t="str">
        <f>IFERROR(_xlfn.LET(_xlpm.desc,_xlfn.XLOOKUP(E488,'Export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88" s="39" t="str">
        <f>IFERROR(_xlfn.LET(_xlpm.desc,_xlfn.XLOOKUP(E488,'Export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88" s="45" t="str">
        <f>IFERROR(_xlfn.LET(_xlpm.desc,_xlfn.XLOOKUP(E488,'Export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88" s="38" t="str">
        <f>IFERROR(_xlfn.LET(         _xlpm.desc, _xlfn.XLOOKUP(E488,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88" s="39" t="str">
        <f>IFERROR(_xlfn.LET(_xlpm.desc,_xlfn.XLOOKUP(E488,'Export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88" s="42" t="str">
        <f>IFERROR(_xlfn.LET(_xlpm.desc,_xlfn.XLOOKUP(E488,'Export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88" s="50" t="str">
        <f>IFERROR(_xlfn.LET(_xlpm.desc,_xlfn.XLOOKUP(E488,'Export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88" t="str">
        <f ca="1">IF(E488="","",TODAY()-DATEVALUE(LEFT(_xlfn.XLOOKUP(E488,'Export file'!$I:$I,'Export file'!$F:$F,""),10)))</f>
        <v/>
      </c>
    </row>
    <row r="489" spans="2:24" ht="21.95" customHeight="1" x14ac:dyDescent="0.2">
      <c r="B489" s="60"/>
      <c r="C489" s="105"/>
      <c r="D489" s="38"/>
      <c r="E489" s="39"/>
      <c r="F489" s="39"/>
      <c r="G489" s="63"/>
      <c r="H489" s="39" t="str">
        <f t="shared" si="7"/>
        <v/>
      </c>
      <c r="I489" s="39"/>
      <c r="J489" s="77" t="b">
        <v>0</v>
      </c>
      <c r="K489" s="78" t="b">
        <v>0</v>
      </c>
      <c r="L489" s="73"/>
      <c r="M489" s="38" t="str">
        <f>TRIM(IFERROR(_xlfn.LET(_xlpm.desc,_xlfn.XLOOKUP(E489,'Export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89" s="39" t="str">
        <f>IFERROR(_xlfn.LET(_xlpm.desc,_xlfn.XLOOKUP(E489,'Export file'!I:I,'Export file'!H:H,""),_xlpm.startLabel,"Account Number ",_xlpm.startPos,SEARCH(_xlpm.startLabel,_xlpm.desc)+LEN(_xlpm.startLabel),MID(_xlpm.desc,_xlpm.startPos,8)),"-")</f>
        <v>-</v>
      </c>
      <c r="O489" s="39" t="str">
        <f>IFERROR(_xlfn.LET(_xlpm.desc,_xlfn.XLOOKUP(E489,'Export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89" s="70" t="str">
        <f>IFERROR(_xlfn.LET(_xlpm.desc,_xlfn.XLOOKUP(E489,'Export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89" s="40" t="str">
        <f>IFERROR(_xlfn.LET(_xlpm.desc,_xlfn.XLOOKUP(E489,'Export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89" s="39" t="str">
        <f>IFERROR(_xlfn.LET(_xlpm.desc,_xlfn.XLOOKUP(E489,'Export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89" s="45" t="str">
        <f>IFERROR(_xlfn.LET(_xlpm.desc,_xlfn.XLOOKUP(E489,'Export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89" s="38" t="str">
        <f>IFERROR(_xlfn.LET(         _xlpm.desc, _xlfn.XLOOKUP(E489,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89" s="39" t="str">
        <f>IFERROR(_xlfn.LET(_xlpm.desc,_xlfn.XLOOKUP(E489,'Export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89" s="42" t="str">
        <f>IFERROR(_xlfn.LET(_xlpm.desc,_xlfn.XLOOKUP(E489,'Export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89" s="50" t="str">
        <f>IFERROR(_xlfn.LET(_xlpm.desc,_xlfn.XLOOKUP(E489,'Export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89" t="str">
        <f ca="1">IF(E489="","",TODAY()-DATEVALUE(LEFT(_xlfn.XLOOKUP(E489,'Export file'!$I:$I,'Export file'!$F:$F,""),10)))</f>
        <v/>
      </c>
    </row>
    <row r="490" spans="2:24" ht="21.95" customHeight="1" x14ac:dyDescent="0.2">
      <c r="B490" s="60"/>
      <c r="C490" s="105"/>
      <c r="D490" s="38"/>
      <c r="E490" s="39"/>
      <c r="F490" s="39"/>
      <c r="G490" s="63"/>
      <c r="H490" s="39" t="str">
        <f t="shared" si="7"/>
        <v/>
      </c>
      <c r="I490" s="39"/>
      <c r="J490" s="77" t="b">
        <v>0</v>
      </c>
      <c r="K490" s="78" t="b">
        <v>0</v>
      </c>
      <c r="L490" s="73"/>
      <c r="M490" s="38" t="str">
        <f>TRIM(IFERROR(_xlfn.LET(_xlpm.desc,_xlfn.XLOOKUP(E490,'Export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90" s="39" t="str">
        <f>IFERROR(_xlfn.LET(_xlpm.desc,_xlfn.XLOOKUP(E490,'Export file'!I:I,'Export file'!H:H,""),_xlpm.startLabel,"Account Number ",_xlpm.startPos,SEARCH(_xlpm.startLabel,_xlpm.desc)+LEN(_xlpm.startLabel),MID(_xlpm.desc,_xlpm.startPos,8)),"-")</f>
        <v>-</v>
      </c>
      <c r="O490" s="39" t="str">
        <f>IFERROR(_xlfn.LET(_xlpm.desc,_xlfn.XLOOKUP(E490,'Export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90" s="70" t="str">
        <f>IFERROR(_xlfn.LET(_xlpm.desc,_xlfn.XLOOKUP(E490,'Export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90" s="40" t="str">
        <f>IFERROR(_xlfn.LET(_xlpm.desc,_xlfn.XLOOKUP(E490,'Export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90" s="39" t="str">
        <f>IFERROR(_xlfn.LET(_xlpm.desc,_xlfn.XLOOKUP(E490,'Export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90" s="45" t="str">
        <f>IFERROR(_xlfn.LET(_xlpm.desc,_xlfn.XLOOKUP(E490,'Export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90" s="38" t="str">
        <f>IFERROR(_xlfn.LET(         _xlpm.desc, _xlfn.XLOOKUP(E490,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90" s="39" t="str">
        <f>IFERROR(_xlfn.LET(_xlpm.desc,_xlfn.XLOOKUP(E490,'Export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90" s="42" t="str">
        <f>IFERROR(_xlfn.LET(_xlpm.desc,_xlfn.XLOOKUP(E490,'Export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90" s="50" t="str">
        <f>IFERROR(_xlfn.LET(_xlpm.desc,_xlfn.XLOOKUP(E490,'Export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90" t="str">
        <f ca="1">IF(E490="","",TODAY()-DATEVALUE(LEFT(_xlfn.XLOOKUP(E490,'Export file'!$I:$I,'Export file'!$F:$F,""),10)))</f>
        <v/>
      </c>
    </row>
    <row r="491" spans="2:24" ht="21.95" customHeight="1" x14ac:dyDescent="0.2">
      <c r="B491" s="60"/>
      <c r="C491" s="105"/>
      <c r="D491" s="38"/>
      <c r="E491" s="39"/>
      <c r="F491" s="39"/>
      <c r="G491" s="63"/>
      <c r="H491" s="39" t="str">
        <f t="shared" si="7"/>
        <v/>
      </c>
      <c r="I491" s="39"/>
      <c r="J491" s="77" t="b">
        <v>0</v>
      </c>
      <c r="K491" s="78" t="b">
        <v>0</v>
      </c>
      <c r="L491" s="73"/>
      <c r="M491" s="38" t="str">
        <f>TRIM(IFERROR(_xlfn.LET(_xlpm.desc,_xlfn.XLOOKUP(E491,'Export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91" s="39" t="str">
        <f>IFERROR(_xlfn.LET(_xlpm.desc,_xlfn.XLOOKUP(E491,'Export file'!I:I,'Export file'!H:H,""),_xlpm.startLabel,"Account Number ",_xlpm.startPos,SEARCH(_xlpm.startLabel,_xlpm.desc)+LEN(_xlpm.startLabel),MID(_xlpm.desc,_xlpm.startPos,8)),"-")</f>
        <v>-</v>
      </c>
      <c r="O491" s="39" t="str">
        <f>IFERROR(_xlfn.LET(_xlpm.desc,_xlfn.XLOOKUP(E491,'Export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91" s="70" t="str">
        <f>IFERROR(_xlfn.LET(_xlpm.desc,_xlfn.XLOOKUP(E491,'Export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91" s="40" t="str">
        <f>IFERROR(_xlfn.LET(_xlpm.desc,_xlfn.XLOOKUP(E491,'Export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91" s="39" t="str">
        <f>IFERROR(_xlfn.LET(_xlpm.desc,_xlfn.XLOOKUP(E491,'Export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91" s="45" t="str">
        <f>IFERROR(_xlfn.LET(_xlpm.desc,_xlfn.XLOOKUP(E491,'Export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91" s="38" t="str">
        <f>IFERROR(_xlfn.LET(         _xlpm.desc, _xlfn.XLOOKUP(E491,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91" s="39" t="str">
        <f>IFERROR(_xlfn.LET(_xlpm.desc,_xlfn.XLOOKUP(E491,'Export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91" s="42" t="str">
        <f>IFERROR(_xlfn.LET(_xlpm.desc,_xlfn.XLOOKUP(E491,'Export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91" s="50" t="str">
        <f>IFERROR(_xlfn.LET(_xlpm.desc,_xlfn.XLOOKUP(E491,'Export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91" t="str">
        <f ca="1">IF(E491="","",TODAY()-DATEVALUE(LEFT(_xlfn.XLOOKUP(E491,'Export file'!$I:$I,'Export file'!$F:$F,""),10)))</f>
        <v/>
      </c>
    </row>
    <row r="492" spans="2:24" ht="21.95" customHeight="1" x14ac:dyDescent="0.2">
      <c r="B492" s="60"/>
      <c r="C492" s="105"/>
      <c r="D492" s="38"/>
      <c r="E492" s="39"/>
      <c r="F492" s="39"/>
      <c r="G492" s="63"/>
      <c r="H492" s="39" t="str">
        <f t="shared" si="7"/>
        <v/>
      </c>
      <c r="I492" s="39"/>
      <c r="J492" s="77" t="b">
        <v>0</v>
      </c>
      <c r="K492" s="78" t="b">
        <v>0</v>
      </c>
      <c r="L492" s="73"/>
      <c r="M492" s="38" t="str">
        <f>TRIM(IFERROR(_xlfn.LET(_xlpm.desc,_xlfn.XLOOKUP(E492,'Export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92" s="39" t="str">
        <f>IFERROR(_xlfn.LET(_xlpm.desc,_xlfn.XLOOKUP(E492,'Export file'!I:I,'Export file'!H:H,""),_xlpm.startLabel,"Account Number ",_xlpm.startPos,SEARCH(_xlpm.startLabel,_xlpm.desc)+LEN(_xlpm.startLabel),MID(_xlpm.desc,_xlpm.startPos,8)),"-")</f>
        <v>-</v>
      </c>
      <c r="O492" s="39" t="str">
        <f>IFERROR(_xlfn.LET(_xlpm.desc,_xlfn.XLOOKUP(E492,'Export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92" s="70" t="str">
        <f>IFERROR(_xlfn.LET(_xlpm.desc,_xlfn.XLOOKUP(E492,'Export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92" s="40" t="str">
        <f>IFERROR(_xlfn.LET(_xlpm.desc,_xlfn.XLOOKUP(E492,'Export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92" s="39" t="str">
        <f>IFERROR(_xlfn.LET(_xlpm.desc,_xlfn.XLOOKUP(E492,'Export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92" s="45" t="str">
        <f>IFERROR(_xlfn.LET(_xlpm.desc,_xlfn.XLOOKUP(E492,'Export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92" s="38" t="str">
        <f>IFERROR(_xlfn.LET(         _xlpm.desc, _xlfn.XLOOKUP(E492,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92" s="39" t="str">
        <f>IFERROR(_xlfn.LET(_xlpm.desc,_xlfn.XLOOKUP(E492,'Export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92" s="42" t="str">
        <f>IFERROR(_xlfn.LET(_xlpm.desc,_xlfn.XLOOKUP(E492,'Export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92" s="50" t="str">
        <f>IFERROR(_xlfn.LET(_xlpm.desc,_xlfn.XLOOKUP(E492,'Export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92" t="str">
        <f ca="1">IF(E492="","",TODAY()-DATEVALUE(LEFT(_xlfn.XLOOKUP(E492,'Export file'!$I:$I,'Export file'!$F:$F,""),10)))</f>
        <v/>
      </c>
    </row>
    <row r="493" spans="2:24" ht="21.95" customHeight="1" x14ac:dyDescent="0.2">
      <c r="B493" s="60"/>
      <c r="C493" s="105"/>
      <c r="D493" s="38"/>
      <c r="E493" s="39"/>
      <c r="F493" s="39"/>
      <c r="G493" s="63"/>
      <c r="H493" s="39" t="str">
        <f t="shared" si="7"/>
        <v/>
      </c>
      <c r="I493" s="39"/>
      <c r="J493" s="77" t="b">
        <v>0</v>
      </c>
      <c r="K493" s="78" t="b">
        <v>0</v>
      </c>
      <c r="L493" s="73"/>
      <c r="M493" s="38" t="str">
        <f>TRIM(IFERROR(_xlfn.LET(_xlpm.desc,_xlfn.XLOOKUP(E493,'Export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93" s="39" t="str">
        <f>IFERROR(_xlfn.LET(_xlpm.desc,_xlfn.XLOOKUP(E493,'Export file'!I:I,'Export file'!H:H,""),_xlpm.startLabel,"Account Number ",_xlpm.startPos,SEARCH(_xlpm.startLabel,_xlpm.desc)+LEN(_xlpm.startLabel),MID(_xlpm.desc,_xlpm.startPos,8)),"-")</f>
        <v>-</v>
      </c>
      <c r="O493" s="39" t="str">
        <f>IFERROR(_xlfn.LET(_xlpm.desc,_xlfn.XLOOKUP(E493,'Export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93" s="70" t="str">
        <f>IFERROR(_xlfn.LET(_xlpm.desc,_xlfn.XLOOKUP(E493,'Export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93" s="40" t="str">
        <f>IFERROR(_xlfn.LET(_xlpm.desc,_xlfn.XLOOKUP(E493,'Export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93" s="39" t="str">
        <f>IFERROR(_xlfn.LET(_xlpm.desc,_xlfn.XLOOKUP(E493,'Export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93" s="45" t="str">
        <f>IFERROR(_xlfn.LET(_xlpm.desc,_xlfn.XLOOKUP(E493,'Export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93" s="38" t="str">
        <f>IFERROR(_xlfn.LET(         _xlpm.desc, _xlfn.XLOOKUP(E493,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93" s="39" t="str">
        <f>IFERROR(_xlfn.LET(_xlpm.desc,_xlfn.XLOOKUP(E493,'Export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93" s="42" t="str">
        <f>IFERROR(_xlfn.LET(_xlpm.desc,_xlfn.XLOOKUP(E493,'Export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93" s="50" t="str">
        <f>IFERROR(_xlfn.LET(_xlpm.desc,_xlfn.XLOOKUP(E493,'Export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93" t="str">
        <f ca="1">IF(E493="","",TODAY()-DATEVALUE(LEFT(_xlfn.XLOOKUP(E493,'Export file'!$I:$I,'Export file'!$F:$F,""),10)))</f>
        <v/>
      </c>
    </row>
    <row r="494" spans="2:24" ht="21.95" customHeight="1" x14ac:dyDescent="0.2">
      <c r="B494" s="60"/>
      <c r="C494" s="105"/>
      <c r="D494" s="38"/>
      <c r="E494" s="39"/>
      <c r="F494" s="39"/>
      <c r="G494" s="63"/>
      <c r="H494" s="39" t="str">
        <f t="shared" si="7"/>
        <v/>
      </c>
      <c r="I494" s="39"/>
      <c r="J494" s="77" t="b">
        <v>0</v>
      </c>
      <c r="K494" s="78" t="b">
        <v>0</v>
      </c>
      <c r="L494" s="73"/>
      <c r="M494" s="38" t="str">
        <f>TRIM(IFERROR(_xlfn.LET(_xlpm.desc,_xlfn.XLOOKUP(E494,'Export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94" s="39" t="str">
        <f>IFERROR(_xlfn.LET(_xlpm.desc,_xlfn.XLOOKUP(E494,'Export file'!I:I,'Export file'!H:H,""),_xlpm.startLabel,"Account Number ",_xlpm.startPos,SEARCH(_xlpm.startLabel,_xlpm.desc)+LEN(_xlpm.startLabel),MID(_xlpm.desc,_xlpm.startPos,8)),"-")</f>
        <v>-</v>
      </c>
      <c r="O494" s="39" t="str">
        <f>IFERROR(_xlfn.LET(_xlpm.desc,_xlfn.XLOOKUP(E494,'Export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94" s="70" t="str">
        <f>IFERROR(_xlfn.LET(_xlpm.desc,_xlfn.XLOOKUP(E494,'Export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94" s="40" t="str">
        <f>IFERROR(_xlfn.LET(_xlpm.desc,_xlfn.XLOOKUP(E494,'Export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94" s="39" t="str">
        <f>IFERROR(_xlfn.LET(_xlpm.desc,_xlfn.XLOOKUP(E494,'Export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94" s="45" t="str">
        <f>IFERROR(_xlfn.LET(_xlpm.desc,_xlfn.XLOOKUP(E494,'Export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94" s="38" t="str">
        <f>IFERROR(_xlfn.LET(         _xlpm.desc, _xlfn.XLOOKUP(E494,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94" s="39" t="str">
        <f>IFERROR(_xlfn.LET(_xlpm.desc,_xlfn.XLOOKUP(E494,'Export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94" s="42" t="str">
        <f>IFERROR(_xlfn.LET(_xlpm.desc,_xlfn.XLOOKUP(E494,'Export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94" s="50" t="str">
        <f>IFERROR(_xlfn.LET(_xlpm.desc,_xlfn.XLOOKUP(E494,'Export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94" t="str">
        <f ca="1">IF(E494="","",TODAY()-DATEVALUE(LEFT(_xlfn.XLOOKUP(E494,'Export file'!$I:$I,'Export file'!$F:$F,""),10)))</f>
        <v/>
      </c>
    </row>
    <row r="495" spans="2:24" ht="21.95" customHeight="1" x14ac:dyDescent="0.2">
      <c r="B495" s="60"/>
      <c r="C495" s="105"/>
      <c r="D495" s="38"/>
      <c r="E495" s="39"/>
      <c r="F495" s="39"/>
      <c r="G495" s="63"/>
      <c r="H495" s="39" t="str">
        <f t="shared" si="7"/>
        <v/>
      </c>
      <c r="I495" s="39"/>
      <c r="J495" s="77" t="b">
        <v>0</v>
      </c>
      <c r="K495" s="78" t="b">
        <v>0</v>
      </c>
      <c r="L495" s="73"/>
      <c r="M495" s="38" t="str">
        <f>TRIM(IFERROR(_xlfn.LET(_xlpm.desc,_xlfn.XLOOKUP(E495,'Export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95" s="39" t="str">
        <f>IFERROR(_xlfn.LET(_xlpm.desc,_xlfn.XLOOKUP(E495,'Export file'!I:I,'Export file'!H:H,""),_xlpm.startLabel,"Account Number ",_xlpm.startPos,SEARCH(_xlpm.startLabel,_xlpm.desc)+LEN(_xlpm.startLabel),MID(_xlpm.desc,_xlpm.startPos,8)),"-")</f>
        <v>-</v>
      </c>
      <c r="O495" s="39" t="str">
        <f>IFERROR(_xlfn.LET(_xlpm.desc,_xlfn.XLOOKUP(E495,'Export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95" s="70" t="str">
        <f>IFERROR(_xlfn.LET(_xlpm.desc,_xlfn.XLOOKUP(E495,'Export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95" s="40" t="str">
        <f>IFERROR(_xlfn.LET(_xlpm.desc,_xlfn.XLOOKUP(E495,'Export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95" s="39" t="str">
        <f>IFERROR(_xlfn.LET(_xlpm.desc,_xlfn.XLOOKUP(E495,'Export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95" s="45" t="str">
        <f>IFERROR(_xlfn.LET(_xlpm.desc,_xlfn.XLOOKUP(E495,'Export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95" s="38" t="str">
        <f>IFERROR(_xlfn.LET(         _xlpm.desc, _xlfn.XLOOKUP(E495,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95" s="39" t="str">
        <f>IFERROR(_xlfn.LET(_xlpm.desc,_xlfn.XLOOKUP(E495,'Export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95" s="42" t="str">
        <f>IFERROR(_xlfn.LET(_xlpm.desc,_xlfn.XLOOKUP(E495,'Export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95" s="50" t="str">
        <f>IFERROR(_xlfn.LET(_xlpm.desc,_xlfn.XLOOKUP(E495,'Export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95" t="str">
        <f ca="1">IF(E495="","",TODAY()-DATEVALUE(LEFT(_xlfn.XLOOKUP(E495,'Export file'!$I:$I,'Export file'!$F:$F,""),10)))</f>
        <v/>
      </c>
    </row>
    <row r="496" spans="2:24" ht="21.95" customHeight="1" x14ac:dyDescent="0.2">
      <c r="B496" s="60"/>
      <c r="C496" s="105"/>
      <c r="D496" s="38"/>
      <c r="E496" s="39"/>
      <c r="F496" s="39"/>
      <c r="G496" s="63"/>
      <c r="H496" s="39" t="str">
        <f t="shared" si="7"/>
        <v/>
      </c>
      <c r="I496" s="39"/>
      <c r="J496" s="77" t="b">
        <v>0</v>
      </c>
      <c r="K496" s="78" t="b">
        <v>0</v>
      </c>
      <c r="L496" s="73"/>
      <c r="M496" s="38" t="str">
        <f>TRIM(IFERROR(_xlfn.LET(_xlpm.desc,_xlfn.XLOOKUP(E496,'Export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96" s="39" t="str">
        <f>IFERROR(_xlfn.LET(_xlpm.desc,_xlfn.XLOOKUP(E496,'Export file'!I:I,'Export file'!H:H,""),_xlpm.startLabel,"Account Number ",_xlpm.startPos,SEARCH(_xlpm.startLabel,_xlpm.desc)+LEN(_xlpm.startLabel),MID(_xlpm.desc,_xlpm.startPos,8)),"-")</f>
        <v>-</v>
      </c>
      <c r="O496" s="39" t="str">
        <f>IFERROR(_xlfn.LET(_xlpm.desc,_xlfn.XLOOKUP(E496,'Export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96" s="70" t="str">
        <f>IFERROR(_xlfn.LET(_xlpm.desc,_xlfn.XLOOKUP(E496,'Export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96" s="40" t="str">
        <f>IFERROR(_xlfn.LET(_xlpm.desc,_xlfn.XLOOKUP(E496,'Export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96" s="39" t="str">
        <f>IFERROR(_xlfn.LET(_xlpm.desc,_xlfn.XLOOKUP(E496,'Export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96" s="45" t="str">
        <f>IFERROR(_xlfn.LET(_xlpm.desc,_xlfn.XLOOKUP(E496,'Export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96" s="38" t="str">
        <f>IFERROR(_xlfn.LET(         _xlpm.desc, _xlfn.XLOOKUP(E496,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96" s="39" t="str">
        <f>IFERROR(_xlfn.LET(_xlpm.desc,_xlfn.XLOOKUP(E496,'Export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96" s="42" t="str">
        <f>IFERROR(_xlfn.LET(_xlpm.desc,_xlfn.XLOOKUP(E496,'Export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96" s="50" t="str">
        <f>IFERROR(_xlfn.LET(_xlpm.desc,_xlfn.XLOOKUP(E496,'Export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96" t="str">
        <f ca="1">IF(E496="","",TODAY()-DATEVALUE(LEFT(_xlfn.XLOOKUP(E496,'Export file'!$I:$I,'Export file'!$F:$F,""),10)))</f>
        <v/>
      </c>
    </row>
    <row r="497" spans="2:24" ht="21.95" customHeight="1" x14ac:dyDescent="0.2">
      <c r="B497" s="60"/>
      <c r="C497" s="105"/>
      <c r="D497" s="38"/>
      <c r="E497" s="39"/>
      <c r="F497" s="39"/>
      <c r="G497" s="63"/>
      <c r="H497" s="39" t="str">
        <f t="shared" si="7"/>
        <v/>
      </c>
      <c r="I497" s="39"/>
      <c r="J497" s="77" t="b">
        <v>0</v>
      </c>
      <c r="K497" s="78" t="b">
        <v>0</v>
      </c>
      <c r="L497" s="73"/>
      <c r="M497" s="38" t="str">
        <f>TRIM(IFERROR(_xlfn.LET(_xlpm.desc,_xlfn.XLOOKUP(E497,'Export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97" s="39" t="str">
        <f>IFERROR(_xlfn.LET(_xlpm.desc,_xlfn.XLOOKUP(E497,'Export file'!I:I,'Export file'!H:H,""),_xlpm.startLabel,"Account Number ",_xlpm.startPos,SEARCH(_xlpm.startLabel,_xlpm.desc)+LEN(_xlpm.startLabel),MID(_xlpm.desc,_xlpm.startPos,8)),"-")</f>
        <v>-</v>
      </c>
      <c r="O497" s="39" t="str">
        <f>IFERROR(_xlfn.LET(_xlpm.desc,_xlfn.XLOOKUP(E497,'Export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97" s="70" t="str">
        <f>IFERROR(_xlfn.LET(_xlpm.desc,_xlfn.XLOOKUP(E497,'Export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97" s="40" t="str">
        <f>IFERROR(_xlfn.LET(_xlpm.desc,_xlfn.XLOOKUP(E497,'Export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97" s="39" t="str">
        <f>IFERROR(_xlfn.LET(_xlpm.desc,_xlfn.XLOOKUP(E497,'Export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97" s="45" t="str">
        <f>IFERROR(_xlfn.LET(_xlpm.desc,_xlfn.XLOOKUP(E497,'Export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97" s="38" t="str">
        <f>IFERROR(_xlfn.LET(         _xlpm.desc, _xlfn.XLOOKUP(E497,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97" s="39" t="str">
        <f>IFERROR(_xlfn.LET(_xlpm.desc,_xlfn.XLOOKUP(E497,'Export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97" s="42" t="str">
        <f>IFERROR(_xlfn.LET(_xlpm.desc,_xlfn.XLOOKUP(E497,'Export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97" s="50" t="str">
        <f>IFERROR(_xlfn.LET(_xlpm.desc,_xlfn.XLOOKUP(E497,'Export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97" t="str">
        <f ca="1">IF(E497="","",TODAY()-DATEVALUE(LEFT(_xlfn.XLOOKUP(E497,'Export file'!$I:$I,'Export file'!$F:$F,""),10)))</f>
        <v/>
      </c>
    </row>
    <row r="498" spans="2:24" ht="21.95" customHeight="1" x14ac:dyDescent="0.2">
      <c r="B498" s="60"/>
      <c r="C498" s="105"/>
      <c r="D498" s="38"/>
      <c r="E498" s="39"/>
      <c r="F498" s="39"/>
      <c r="G498" s="63"/>
      <c r="H498" s="39" t="str">
        <f t="shared" si="7"/>
        <v/>
      </c>
      <c r="I498" s="39"/>
      <c r="J498" s="77" t="b">
        <v>0</v>
      </c>
      <c r="K498" s="78" t="b">
        <v>0</v>
      </c>
      <c r="L498" s="73"/>
      <c r="M498" s="38" t="str">
        <f>TRIM(IFERROR(_xlfn.LET(_xlpm.desc,_xlfn.XLOOKUP(E498,'Export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98" s="39" t="str">
        <f>IFERROR(_xlfn.LET(_xlpm.desc,_xlfn.XLOOKUP(E498,'Export file'!I:I,'Export file'!H:H,""),_xlpm.startLabel,"Account Number ",_xlpm.startPos,SEARCH(_xlpm.startLabel,_xlpm.desc)+LEN(_xlpm.startLabel),MID(_xlpm.desc,_xlpm.startPos,8)),"-")</f>
        <v>-</v>
      </c>
      <c r="O498" s="39" t="str">
        <f>IFERROR(_xlfn.LET(_xlpm.desc,_xlfn.XLOOKUP(E498,'Export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98" s="70" t="str">
        <f>IFERROR(_xlfn.LET(_xlpm.desc,_xlfn.XLOOKUP(E498,'Export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98" s="40" t="str">
        <f>IFERROR(_xlfn.LET(_xlpm.desc,_xlfn.XLOOKUP(E498,'Export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98" s="39" t="str">
        <f>IFERROR(_xlfn.LET(_xlpm.desc,_xlfn.XLOOKUP(E498,'Export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98" s="45" t="str">
        <f>IFERROR(_xlfn.LET(_xlpm.desc,_xlfn.XLOOKUP(E498,'Export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98" s="38" t="str">
        <f>IFERROR(_xlfn.LET(         _xlpm.desc, _xlfn.XLOOKUP(E498,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98" s="39" t="str">
        <f>IFERROR(_xlfn.LET(_xlpm.desc,_xlfn.XLOOKUP(E498,'Export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98" s="42" t="str">
        <f>IFERROR(_xlfn.LET(_xlpm.desc,_xlfn.XLOOKUP(E498,'Export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98" s="50" t="str">
        <f>IFERROR(_xlfn.LET(_xlpm.desc,_xlfn.XLOOKUP(E498,'Export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98" t="str">
        <f ca="1">IF(E498="","",TODAY()-DATEVALUE(LEFT(_xlfn.XLOOKUP(E498,'Export file'!$I:$I,'Export file'!$F:$F,""),10)))</f>
        <v/>
      </c>
    </row>
    <row r="499" spans="2:24" ht="21.95" customHeight="1" x14ac:dyDescent="0.2">
      <c r="B499" s="60"/>
      <c r="C499" s="105"/>
      <c r="D499" s="38"/>
      <c r="E499" s="39"/>
      <c r="F499" s="39"/>
      <c r="G499" s="63"/>
      <c r="H499" s="39" t="str">
        <f t="shared" si="7"/>
        <v/>
      </c>
      <c r="I499" s="39"/>
      <c r="J499" s="77" t="b">
        <v>0</v>
      </c>
      <c r="K499" s="78" t="b">
        <v>0</v>
      </c>
      <c r="L499" s="73"/>
      <c r="M499" s="38" t="str">
        <f>TRIM(IFERROR(_xlfn.LET(_xlpm.desc,_xlfn.XLOOKUP(E499,'Export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499" s="39" t="str">
        <f>IFERROR(_xlfn.LET(_xlpm.desc,_xlfn.XLOOKUP(E499,'Export file'!I:I,'Export file'!H:H,""),_xlpm.startLabel,"Account Number ",_xlpm.startPos,SEARCH(_xlpm.startLabel,_xlpm.desc)+LEN(_xlpm.startLabel),MID(_xlpm.desc,_xlpm.startPos,8)),"-")</f>
        <v>-</v>
      </c>
      <c r="O499" s="39" t="str">
        <f>IFERROR(_xlfn.LET(_xlpm.desc,_xlfn.XLOOKUP(E499,'Export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499" s="70" t="str">
        <f>IFERROR(_xlfn.LET(_xlpm.desc,_xlfn.XLOOKUP(E499,'Export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499" s="40" t="str">
        <f>IFERROR(_xlfn.LET(_xlpm.desc,_xlfn.XLOOKUP(E499,'Export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499" s="39" t="str">
        <f>IFERROR(_xlfn.LET(_xlpm.desc,_xlfn.XLOOKUP(E499,'Export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499" s="45" t="str">
        <f>IFERROR(_xlfn.LET(_xlpm.desc,_xlfn.XLOOKUP(E499,'Export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499" s="38" t="str">
        <f>IFERROR(_xlfn.LET(         _xlpm.desc, _xlfn.XLOOKUP(E499,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499" s="39" t="str">
        <f>IFERROR(_xlfn.LET(_xlpm.desc,_xlfn.XLOOKUP(E499,'Export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499" s="42" t="str">
        <f>IFERROR(_xlfn.LET(_xlpm.desc,_xlfn.XLOOKUP(E499,'Export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499" s="50" t="str">
        <f>IFERROR(_xlfn.LET(_xlpm.desc,_xlfn.XLOOKUP(E499,'Export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499" t="str">
        <f ca="1">IF(E499="","",TODAY()-DATEVALUE(LEFT(_xlfn.XLOOKUP(E499,'Export file'!$I:$I,'Export file'!$F:$F,""),10)))</f>
        <v/>
      </c>
    </row>
    <row r="500" spans="2:24" ht="21.95" customHeight="1" x14ac:dyDescent="0.2">
      <c r="B500" s="60"/>
      <c r="C500" s="105"/>
      <c r="D500" s="38"/>
      <c r="E500" s="39"/>
      <c r="F500" s="39"/>
      <c r="G500" s="63"/>
      <c r="H500" s="39" t="str">
        <f t="shared" si="7"/>
        <v/>
      </c>
      <c r="I500" s="39"/>
      <c r="J500" s="77" t="b">
        <v>0</v>
      </c>
      <c r="K500" s="78" t="b">
        <v>0</v>
      </c>
      <c r="L500" s="73"/>
      <c r="M500" s="38" t="str">
        <f>TRIM(IFERROR(_xlfn.LET(_xlpm.desc,_xlfn.XLOOKUP(E500,'Export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500" s="39" t="str">
        <f>IFERROR(_xlfn.LET(_xlpm.desc,_xlfn.XLOOKUP(E500,'Export file'!I:I,'Export file'!H:H,""),_xlpm.startLabel,"Account Number ",_xlpm.startPos,SEARCH(_xlpm.startLabel,_xlpm.desc)+LEN(_xlpm.startLabel),MID(_xlpm.desc,_xlpm.startPos,8)),"-")</f>
        <v>-</v>
      </c>
      <c r="O500" s="39" t="str">
        <f>IFERROR(_xlfn.LET(_xlpm.desc,_xlfn.XLOOKUP(E500,'Export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500" s="70" t="str">
        <f>IFERROR(_xlfn.LET(_xlpm.desc,_xlfn.XLOOKUP(E500,'Export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500" s="40" t="str">
        <f>IFERROR(_xlfn.LET(_xlpm.desc,_xlfn.XLOOKUP(E500,'Export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500" s="39" t="str">
        <f>IFERROR(_xlfn.LET(_xlpm.desc,_xlfn.XLOOKUP(E500,'Export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500" s="45" t="str">
        <f>IFERROR(_xlfn.LET(_xlpm.desc,_xlfn.XLOOKUP(E500,'Export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500" s="38" t="str">
        <f>IFERROR(_xlfn.LET(         _xlpm.desc, _xlfn.XLOOKUP(E500,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500" s="39" t="str">
        <f>IFERROR(_xlfn.LET(_xlpm.desc,_xlfn.XLOOKUP(E500,'Export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500" s="42" t="str">
        <f>IFERROR(_xlfn.LET(_xlpm.desc,_xlfn.XLOOKUP(E500,'Export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500" s="50" t="str">
        <f>IFERROR(_xlfn.LET(_xlpm.desc,_xlfn.XLOOKUP(E500,'Export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500" t="str">
        <f ca="1">IF(E500="","",TODAY()-DATEVALUE(LEFT(_xlfn.XLOOKUP(E500,'Export file'!$I:$I,'Export file'!$F:$F,""),10)))</f>
        <v/>
      </c>
    </row>
    <row r="501" spans="2:24" ht="21.95" customHeight="1" x14ac:dyDescent="0.2">
      <c r="B501" s="61"/>
      <c r="C501" s="106"/>
      <c r="D501" s="51"/>
      <c r="E501" s="52"/>
      <c r="F501" s="52"/>
      <c r="G501" s="64"/>
      <c r="H501" s="52" t="str">
        <f t="shared" si="7"/>
        <v/>
      </c>
      <c r="I501" s="52"/>
      <c r="J501" s="79" t="b">
        <v>0</v>
      </c>
      <c r="K501" s="80" t="b">
        <v>0</v>
      </c>
      <c r="L501" s="74"/>
      <c r="M501" s="51" t="str">
        <f>TRIM(IFERROR(_xlfn.LET(_xlpm.desc,_xlfn.XLOOKUP(E501,'Export file'!I:I,'Export file'!H:H,""),_xlpm.startLabel,$M$4,_xlpm.endLabel,"Account Number",_xlpm.startPos,SEARCH(_xlpm.startLabel,_xlpm.desc)+LEN(_xlpm.startLabel),_xlpm.endPos,SEARCH(_xlpm.endLabel,_xlpm.desc),MID(_xlpm.desc,_xlpm.startPos,_xlpm.endPos-_xlpm.startPos-1)),"-"))</f>
        <v>-</v>
      </c>
      <c r="N501" s="52" t="str">
        <f>IFERROR(_xlfn.LET(_xlpm.desc,_xlfn.XLOOKUP(E501,'Export file'!I:I,'Export file'!H:H,""),_xlpm.startLabel,"Account Number ",_xlpm.startPos,SEARCH(_xlpm.startLabel,_xlpm.desc)+LEN(_xlpm.startLabel),MID(_xlpm.desc,_xlpm.startPos,8)),"-")</f>
        <v>-</v>
      </c>
      <c r="O501" s="52" t="str">
        <f>IFERROR(_xlfn.LET(_xlpm.desc,_xlfn.XLOOKUP(E501,'Export file'!I:I,'Export file'!H:H,""),_xlpm.startLabel,"Sort Code ",_xlpm.endLabel,"Bank's Address",_xlpm.startPos,SEARCH(_xlpm.startLabel,_xlpm.desc)+LEN(_xlpm.startLabel),_xlpm.endPos,SEARCH(_xlpm.endLabel,_xlpm.desc),SUBSTITUTE(TRIM(MID(_xlpm.desc,_xlpm.startPos,_xlpm.endPos-_xlpm.startPos)),"-","")),"-")</f>
        <v>-</v>
      </c>
      <c r="P501" s="71" t="str">
        <f>IFERROR(_xlfn.LET(_xlpm.desc,_xlfn.XLOOKUP(E501,'Export file'!I:I,'Export file'!H:H,""),_xlpm.startLabel,"Bank's Address ",_xlpm.endLabel,"Booking Detail",_xlpm.startPos,SEARCH(_xlpm.startLabel,_xlpm.desc)+LEN(_xlpm.startLabel),_xlpm.endPos,SEARCH(_xlpm.endLabel,_xlpm.desc),TRIM(MID(_xlpm.desc,_xlpm.startPos,_xlpm.endPos-_xlpm.startPos-1))),"")</f>
        <v/>
      </c>
      <c r="Q501" s="54" t="str">
        <f>IFERROR(_xlfn.LET(_xlpm.desc,_xlfn.XLOOKUP(E501,'Export file'!I:I,'Export file'!H:H,""),_xlpm.startLabel,"Total Offline Refund Amount ",_xlpm.endLabel,"Offline Refund Payment Id",_xlpm.startPos,SEARCH(_xlpm.startLabel,_xlpm.desc)+LEN(_xlpm.startLabel),_xlpm.endPos,SEARCH(_xlpm.endLabel,_xlpm.desc),TRIM(MID(_xlpm.desc,_xlpm.startPos,_xlpm.endPos-_xlpm.startPos-1))),"-")</f>
        <v>-</v>
      </c>
      <c r="R501" s="52" t="str">
        <f>IFERROR(_xlfn.LET(_xlpm.desc,_xlfn.XLOOKUP(E501,'Export file'!I:I,'Export file'!H:H,""),_xlpm.startLabel,"Refund Type ",_xlpm.endLabel,"Offline Refund Detail ID",_xlpm.startPos,SEARCH(_xlpm.startLabel,_xlpm.desc)+LEN(_xlpm.startLabel),_xlpm.endPos,SEARCH(_xlpm.endLabel,_xlpm.desc),TRIM(MID(_xlpm.desc,_xlpm.startPos,_xlpm.endPos-_xlpm.startPos-1))),"-")</f>
        <v>-</v>
      </c>
      <c r="S501" s="53" t="str">
        <f>IFERROR(_xlfn.LET(_xlpm.desc,_xlfn.XLOOKUP(E501,'Export file'!I:I,'Export file'!H:H,""),_xlpm.startLabel,"Offline Refund Detail ID ",_xlpm.endLabel,"Total Offline Refund Amount",_xlpm.startPos,SEARCH(_xlpm.startLabel,_xlpm.desc)+LEN(_xlpm.startLabel),_xlpm.endPos,SEARCH(_xlpm.endLabel,_xlpm.desc),TRIM(MID(_xlpm.desc,_xlpm.startPos,_xlpm.endPos-_xlpm.startPos-1))),"-")</f>
        <v>-</v>
      </c>
      <c r="T501" s="51" t="str">
        <f>IFERROR(_xlfn.LET(         _xlpm.desc, _xlfn.XLOOKUP(E501, 'Export file'!I:I, 'Export file'!H:H, ""),         _xlpm.firstLabel, "Student First Name ",         _xlpm.lastLabel, "Student Last Name ",         _xlpm.prefLabel, "Student Preferred Name",         _xlpm.firstStart, SEARCH(_xlpm.firstLabel, _xlpm.desc) + LEN(_xlpm.firstLabel),         _xlpm.firstEnd, SEARCH(_xlpm.lastLabel, _xlpm.desc),         _xlpm.firstName, TRIM(MID(_xlpm.desc, _xlpm.firstStart, _xlpm.firstEnd - _xlpm.firstStart)),         _xlpm.lastStart, SEARCH(_xlpm.lastLabel, _xlpm.desc) + LEN(_xlpm.lastLabel),         _xlpm.lastEnd, SEARCH(_xlpm.prefLabel, _xlpm.desc),         _xlpm.lastName, TRIM(MID(_xlpm.desc, _xlpm.lastStart, _xlpm.lastEnd - _xlpm.lastStart)),         TRIM(_xlpm.firstName &amp; " " &amp; _xlpm.lastName)     ), "-")</f>
        <v>-</v>
      </c>
      <c r="U501" s="52" t="str">
        <f>IFERROR(_xlfn.LET(_xlpm.desc,_xlfn.XLOOKUP(E501,'Export file'!I:I,'Export file'!H:H,""),_xlpm.startLabel,"Booking Bed Name ",_xlpm.endLabel,"Tenancy Start Date",_xlpm.startPos,SEARCH(_xlpm.startLabel,_xlpm.desc)+LEN(_xlpm.startLabel),_xlpm.endPos,SEARCH(_xlpm.endLabel,_xlpm.desc),TRIM(MID(_xlpm.desc,_xlpm.startPos,_xlpm.endPos-_xlpm.startPos-1))),"-")</f>
        <v>-</v>
      </c>
      <c r="V501" s="55" t="str">
        <f>IFERROR(_xlfn.LET(_xlpm.desc,_xlfn.XLOOKUP(E501,'Export file'!I:I,'Export file'!H:H,""),_xlpm.startLabel,"Tenancy Start Date ",_xlpm.endLabel,"Tenancy End Date",_xlpm.startPos,SEARCH(_xlpm.startLabel,_xlpm.desc)+LEN(_xlpm.startLabel),_xlpm.endPos,SEARCH(_xlpm.endLabel,_xlpm.desc),TRIM(MID(_xlpm.desc,_xlpm.startPos,_xlpm.endPos-_xlpm.startPos-1))),"-")</f>
        <v>-</v>
      </c>
      <c r="W501" s="56" t="str">
        <f>IFERROR(_xlfn.LET(_xlpm.desc,_xlfn.XLOOKUP(E501,'Export file'!I:I,'Export file'!H:H,""),_xlpm.startLabel,"Tenancy End Date ",_xlpm.endLabel,"Offline Refund Detail",_xlpm.startPos,SEARCH(_xlpm.startLabel,_xlpm.desc)+LEN(_xlpm.startLabel),_xlpm.endPos,SEARCH(_xlpm.endLabel,_xlpm.desc),TRIM(MID(_xlpm.desc,_xlpm.startPos,_xlpm.endPos-_xlpm.startPos-1))),"-")</f>
        <v>-</v>
      </c>
      <c r="X501" t="str">
        <f ca="1">IF(E501="","",TODAY()-DATEVALUE(LEFT(_xlfn.XLOOKUP(E501,'Export file'!$I:$I,'Export file'!$F:$F,""),10)))</f>
        <v/>
      </c>
    </row>
  </sheetData>
  <autoFilter ref="B4:X501" xr:uid="{00000000-0001-0000-0100-000000000000}"/>
  <mergeCells count="5">
    <mergeCell ref="T3:W3"/>
    <mergeCell ref="Q3:S3"/>
    <mergeCell ref="M3:P3"/>
    <mergeCell ref="H3:L3"/>
    <mergeCell ref="B3:G3"/>
  </mergeCells>
  <conditionalFormatting sqref="B5:W26 I24:I30 I37:I39 I42:I43">
    <cfRule type="expression" dxfId="8" priority="2">
      <formula>AND($J5=TRUE,$K5=TRUE)</formula>
    </cfRule>
  </conditionalFormatting>
  <conditionalFormatting sqref="B5:W501">
    <cfRule type="expression" dxfId="7" priority="16">
      <formula>MOD(ROW(),2)=0</formula>
    </cfRule>
  </conditionalFormatting>
  <conditionalFormatting sqref="E4:E1048576">
    <cfRule type="duplicateValues" dxfId="6" priority="6"/>
  </conditionalFormatting>
  <conditionalFormatting sqref="F2 C2:D2">
    <cfRule type="duplicateValues" dxfId="5" priority="18"/>
  </conditionalFormatting>
  <conditionalFormatting sqref="F4:F1048576">
    <cfRule type="duplicateValues" dxfId="4" priority="5"/>
  </conditionalFormatting>
  <conditionalFormatting sqref="H5:H501">
    <cfRule type="expression" dxfId="3" priority="13">
      <formula>$H5="OK"</formula>
    </cfRule>
    <cfRule type="expression" dxfId="2" priority="14">
      <formula>LEFT($H5,6)="Check:"</formula>
    </cfRule>
  </conditionalFormatting>
  <conditionalFormatting sqref="N2 N4:N1048576">
    <cfRule type="duplicateValues" dxfId="1" priority="4"/>
  </conditionalFormatting>
  <dataValidations count="3">
    <dataValidation type="list" allowBlank="1" showInputMessage="1" showErrorMessage="1" sqref="L5:L25" xr:uid="{00000000-0002-0000-0100-000000000000}">
      <formula1>"Yes, No"</formula1>
    </dataValidation>
    <dataValidation type="list" allowBlank="1" showInputMessage="1" showErrorMessage="1" sqref="I5:I501" xr:uid="{00000000-0002-0000-0100-000001000000}">
      <formula1>"Yes,No"</formula1>
    </dataValidation>
    <dataValidation type="list" allowBlank="1" showInputMessage="1" showErrorMessage="1" sqref="J5:L501" xr:uid="{00000000-0002-0000-0100-000002000000}">
      <formula1>"TRUE,FALSE"</formula1>
    </dataValidation>
  </dataValidations>
  <pageMargins left="0.7" right="0.7" top="0.75" bottom="0.75" header="0.3" footer="0.3"/>
  <pageSetup paperSize="0" scale="0" orientation="landscape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00"/>
  <sheetViews>
    <sheetView showGridLines="0" workbookViewId="0">
      <selection activeCell="B2" sqref="B2"/>
    </sheetView>
  </sheetViews>
  <sheetFormatPr defaultRowHeight="14.25" x14ac:dyDescent="0.2"/>
  <cols>
    <col min="1" max="1" width="20.625" bestFit="1" customWidth="1"/>
    <col min="2" max="2" width="8.875" bestFit="1" customWidth="1"/>
    <col min="3" max="3" width="9.125" bestFit="1" customWidth="1"/>
    <col min="4" max="4" width="11.625" customWidth="1"/>
    <col min="5" max="5" width="20.875" bestFit="1" customWidth="1"/>
    <col min="6" max="6" width="10.375" bestFit="1" customWidth="1"/>
    <col min="7" max="7" width="11.125" bestFit="1" customWidth="1"/>
    <col min="8" max="8" width="1.25" style="3" customWidth="1"/>
    <col min="9" max="13" width="14.125" style="1" customWidth="1"/>
  </cols>
  <sheetData>
    <row r="1" spans="1:13" x14ac:dyDescent="0.2">
      <c r="A1" s="14" t="s">
        <v>31</v>
      </c>
      <c r="B1" s="10" t="s">
        <v>32</v>
      </c>
      <c r="C1" s="10" t="s">
        <v>33</v>
      </c>
      <c r="D1" s="11" t="s">
        <v>34</v>
      </c>
      <c r="F1" s="8" t="s">
        <v>35</v>
      </c>
      <c r="G1" s="17" t="e">
        <f>SUM(G6:G501)</f>
        <v>#VALUE!</v>
      </c>
    </row>
    <row r="2" spans="1:13" ht="15" customHeight="1" x14ac:dyDescent="0.25">
      <c r="A2" s="12" t="s">
        <v>82</v>
      </c>
      <c r="B2" s="19" t="str">
        <f>_xlfn.XLOOKUP($A$2,Helper!$D:$D,Helper!G:G,"NA",0)</f>
        <v>NA</v>
      </c>
      <c r="C2" s="19" t="str">
        <f>_xlfn.XLOOKUP($A$2,Helper!$D:$D,Helper!E:E,"NA",0)</f>
        <v>NA</v>
      </c>
      <c r="D2" s="20" t="str">
        <f>_xlfn.XLOOKUP($A$2,Helper!$D:$D,Helper!F:F,"NA",0)</f>
        <v>NA</v>
      </c>
      <c r="F2" s="9" t="s">
        <v>36</v>
      </c>
      <c r="G2" s="18">
        <f>COUNTA(_xlfn._TRO_TRAILING(C6:C500))</f>
        <v>1</v>
      </c>
    </row>
    <row r="3" spans="1:13" ht="18" customHeight="1" x14ac:dyDescent="0.25">
      <c r="B3" s="5"/>
    </row>
    <row r="4" spans="1:13" x14ac:dyDescent="0.2">
      <c r="I4" s="16" t="s">
        <v>37</v>
      </c>
      <c r="J4" s="16" t="s">
        <v>37</v>
      </c>
      <c r="K4" s="16" t="s">
        <v>37</v>
      </c>
      <c r="L4" s="16" t="s">
        <v>37</v>
      </c>
      <c r="M4" s="16"/>
    </row>
    <row r="5" spans="1:13" s="21" customFormat="1" ht="25.5" customHeight="1" x14ac:dyDescent="0.2">
      <c r="C5" s="22" t="s">
        <v>22</v>
      </c>
      <c r="D5" s="23" t="s">
        <v>21</v>
      </c>
      <c r="E5" s="23" t="s">
        <v>38</v>
      </c>
      <c r="F5" s="23" t="s">
        <v>97</v>
      </c>
      <c r="G5" s="24" t="s">
        <v>39</v>
      </c>
      <c r="H5" s="25"/>
      <c r="I5" s="26" t="s">
        <v>38</v>
      </c>
      <c r="J5" s="26" t="s">
        <v>21</v>
      </c>
      <c r="K5" s="26" t="s">
        <v>22</v>
      </c>
      <c r="L5" s="26" t="s">
        <v>40</v>
      </c>
      <c r="M5" s="26" t="s">
        <v>12</v>
      </c>
    </row>
    <row r="6" spans="1:13" x14ac:dyDescent="0.2">
      <c r="C6" s="3" t="str" cm="1">
        <f t="array" ref="C6">_xlfn._xlws.FILTER(Refunds!O5:O1001,(Refunds!D5:D1001=A2)*(Refunds!I5:I1001="Yes"),"")</f>
        <v/>
      </c>
      <c r="D6" t="str" cm="1">
        <f t="array" ref="D6">_xlfn._xlws.FILTER(Refunds!N5:N1001,(Refunds!D5:D1001=A2)*(Refunds!I5:I1001="Yes"),"")</f>
        <v/>
      </c>
      <c r="E6" t="str" cm="1">
        <f t="array" ref="E6">TRIM(PROPER(_xlfn._xlws.FILTER(Refunds!M5:M1001,(Refunds!D5:D1001=A2)*(Refunds!I5:I1001="Yes"),"")))</f>
        <v/>
      </c>
      <c r="F6" t="str" cm="1">
        <f t="array" ref="F6">_xlfn._xlws.FILTER(Refunds!F5:F1001,(Refunds!D5:D1001=A2)*(Refunds!I5:I1001="Yes"),"")</f>
        <v/>
      </c>
      <c r="G6" s="15" t="e" cm="1">
        <f t="array" ref="G6">VALUE(SUBSTITUTE(_xlfn._xlws.FILTER(Refunds!Q5:Q1001,(Refunds!D5:D1001=A2)*(Refunds!I5:I1001="Yes"),""),"GBP ",""))</f>
        <v>#VALUE!</v>
      </c>
      <c r="I6" s="1" t="str" cm="1">
        <f t="array" ref="I6">IF(LEN(_xlfn.ANCHORARRAY(E6))&gt;15,"❌","✔️")</f>
        <v>✔️</v>
      </c>
      <c r="J6" s="1" t="str" cm="1">
        <f t="array" ref="J6">IF(LEN(_xlfn.ANCHORARRAY(D6))=8,"✔️","❌")</f>
        <v>❌</v>
      </c>
      <c r="K6" s="1" t="str" cm="1">
        <f t="array" ref="K6">IF(LEN(_xlfn.ANCHORARRAY(C6))=6,"✔️","❌")</f>
        <v>❌</v>
      </c>
      <c r="L6" s="1" t="str" cm="1">
        <f t="array" ref="L6">IF(_xlfn.XLOOKUP(_xlfn.ANCHORARRAY(F6),Refunds!F5:F501,Refunds!N5:N501,"NA",0)=_xlfn.ANCHORARRAY(D6),"✔️","❌")</f>
        <v>❌</v>
      </c>
      <c r="M6" s="1" t="str" cm="1">
        <f t="array" ref="M6">_xlfn._xlws.FILTER(Refunds!E5:E1001,(Refunds!D5:D1001=A2)*(Refunds!I5:I1001="Yes"),"")</f>
        <v/>
      </c>
    </row>
    <row r="7" spans="1:13" x14ac:dyDescent="0.2">
      <c r="C7" s="3"/>
      <c r="G7" s="15"/>
    </row>
    <row r="8" spans="1:13" x14ac:dyDescent="0.2">
      <c r="C8" s="3"/>
      <c r="G8" s="15"/>
    </row>
    <row r="9" spans="1:13" x14ac:dyDescent="0.2">
      <c r="C9" s="3"/>
      <c r="G9" s="15"/>
    </row>
    <row r="10" spans="1:13" x14ac:dyDescent="0.2">
      <c r="C10" s="3"/>
      <c r="G10" s="15"/>
    </row>
    <row r="11" spans="1:13" x14ac:dyDescent="0.2">
      <c r="C11" s="3"/>
      <c r="G11" s="15"/>
    </row>
    <row r="12" spans="1:13" x14ac:dyDescent="0.2">
      <c r="C12" s="3"/>
      <c r="G12" s="15"/>
    </row>
    <row r="13" spans="1:13" x14ac:dyDescent="0.2">
      <c r="C13" s="3"/>
      <c r="G13" s="15"/>
    </row>
    <row r="14" spans="1:13" x14ac:dyDescent="0.2">
      <c r="C14" s="3"/>
      <c r="G14" s="15"/>
    </row>
    <row r="15" spans="1:13" x14ac:dyDescent="0.2">
      <c r="C15" s="3"/>
      <c r="G15" s="15"/>
    </row>
    <row r="16" spans="1:13" x14ac:dyDescent="0.2">
      <c r="C16" s="3"/>
      <c r="G16" s="15"/>
    </row>
    <row r="17" spans="3:7" x14ac:dyDescent="0.2">
      <c r="C17" s="3"/>
      <c r="G17" s="15"/>
    </row>
    <row r="18" spans="3:7" x14ac:dyDescent="0.2">
      <c r="C18" s="3"/>
      <c r="G18" s="15"/>
    </row>
    <row r="19" spans="3:7" x14ac:dyDescent="0.2">
      <c r="C19" s="3"/>
      <c r="G19" s="15"/>
    </row>
    <row r="20" spans="3:7" x14ac:dyDescent="0.2">
      <c r="C20" s="3"/>
      <c r="G20" s="15"/>
    </row>
    <row r="21" spans="3:7" x14ac:dyDescent="0.2">
      <c r="C21" s="3"/>
      <c r="G21" s="15"/>
    </row>
    <row r="22" spans="3:7" x14ac:dyDescent="0.2">
      <c r="C22" s="3"/>
      <c r="G22" s="15"/>
    </row>
    <row r="23" spans="3:7" x14ac:dyDescent="0.2">
      <c r="C23" s="3"/>
      <c r="G23" s="15"/>
    </row>
    <row r="24" spans="3:7" x14ac:dyDescent="0.2">
      <c r="C24" s="3"/>
      <c r="G24" s="15"/>
    </row>
    <row r="25" spans="3:7" x14ac:dyDescent="0.2">
      <c r="C25" s="3"/>
      <c r="G25" s="15"/>
    </row>
    <row r="26" spans="3:7" x14ac:dyDescent="0.2">
      <c r="C26" s="3"/>
      <c r="G26" s="15"/>
    </row>
    <row r="27" spans="3:7" x14ac:dyDescent="0.2">
      <c r="C27" s="3"/>
      <c r="G27" s="15"/>
    </row>
    <row r="28" spans="3:7" x14ac:dyDescent="0.2">
      <c r="C28" s="3"/>
      <c r="G28" s="15"/>
    </row>
    <row r="29" spans="3:7" x14ac:dyDescent="0.2">
      <c r="C29" s="3"/>
      <c r="G29" s="15"/>
    </row>
    <row r="30" spans="3:7" x14ac:dyDescent="0.2">
      <c r="C30" s="3"/>
      <c r="G30" s="15"/>
    </row>
    <row r="31" spans="3:7" x14ac:dyDescent="0.2">
      <c r="C31" s="3"/>
      <c r="G31" s="15"/>
    </row>
    <row r="32" spans="3:7" x14ac:dyDescent="0.2">
      <c r="C32" s="3"/>
      <c r="G32" s="15"/>
    </row>
    <row r="33" spans="3:7" x14ac:dyDescent="0.2">
      <c r="C33" s="3"/>
      <c r="G33" s="15"/>
    </row>
    <row r="34" spans="3:7" x14ac:dyDescent="0.2">
      <c r="C34" s="3"/>
      <c r="G34" s="15"/>
    </row>
    <row r="35" spans="3:7" x14ac:dyDescent="0.2">
      <c r="C35" s="3"/>
      <c r="G35" s="15"/>
    </row>
    <row r="36" spans="3:7" x14ac:dyDescent="0.2">
      <c r="C36" s="3"/>
      <c r="G36" s="15"/>
    </row>
    <row r="37" spans="3:7" x14ac:dyDescent="0.2">
      <c r="C37" s="3"/>
      <c r="G37" s="15"/>
    </row>
    <row r="38" spans="3:7" x14ac:dyDescent="0.2">
      <c r="C38" s="3"/>
      <c r="G38" s="15"/>
    </row>
    <row r="39" spans="3:7" x14ac:dyDescent="0.2">
      <c r="C39" s="3"/>
      <c r="G39" s="15"/>
    </row>
    <row r="40" spans="3:7" x14ac:dyDescent="0.2">
      <c r="C40" s="3"/>
      <c r="G40" s="15"/>
    </row>
    <row r="41" spans="3:7" x14ac:dyDescent="0.2">
      <c r="C41" s="3"/>
      <c r="G41" s="15"/>
    </row>
    <row r="42" spans="3:7" x14ac:dyDescent="0.2">
      <c r="C42" s="3"/>
      <c r="G42" s="15"/>
    </row>
    <row r="43" spans="3:7" x14ac:dyDescent="0.2">
      <c r="C43" s="3"/>
      <c r="G43" s="15"/>
    </row>
    <row r="44" spans="3:7" x14ac:dyDescent="0.2">
      <c r="C44" s="3"/>
      <c r="G44" s="15"/>
    </row>
    <row r="45" spans="3:7" x14ac:dyDescent="0.2">
      <c r="C45" s="3"/>
      <c r="G45" s="15"/>
    </row>
    <row r="46" spans="3:7" x14ac:dyDescent="0.2">
      <c r="C46" s="3"/>
      <c r="G46" s="15"/>
    </row>
    <row r="47" spans="3:7" x14ac:dyDescent="0.2">
      <c r="C47" s="3"/>
      <c r="G47" s="15"/>
    </row>
    <row r="48" spans="3:7" x14ac:dyDescent="0.2">
      <c r="C48" s="3"/>
      <c r="G48" s="15"/>
    </row>
    <row r="49" spans="3:7" x14ac:dyDescent="0.2">
      <c r="C49" s="3"/>
      <c r="G49" s="15"/>
    </row>
    <row r="50" spans="3:7" x14ac:dyDescent="0.2">
      <c r="C50" s="3"/>
      <c r="G50" s="15"/>
    </row>
    <row r="51" spans="3:7" x14ac:dyDescent="0.2">
      <c r="C51" s="3"/>
      <c r="G51" s="15"/>
    </row>
    <row r="52" spans="3:7" x14ac:dyDescent="0.2">
      <c r="C52" s="3"/>
      <c r="G52" s="15"/>
    </row>
    <row r="53" spans="3:7" x14ac:dyDescent="0.2">
      <c r="C53" s="3"/>
      <c r="G53" s="15"/>
    </row>
    <row r="54" spans="3:7" x14ac:dyDescent="0.2">
      <c r="C54" s="3"/>
      <c r="G54" s="15"/>
    </row>
    <row r="55" spans="3:7" x14ac:dyDescent="0.2">
      <c r="C55" s="3"/>
      <c r="G55" s="15"/>
    </row>
    <row r="56" spans="3:7" x14ac:dyDescent="0.2">
      <c r="C56" s="3"/>
      <c r="G56" s="15"/>
    </row>
    <row r="57" spans="3:7" x14ac:dyDescent="0.2">
      <c r="C57" s="3"/>
      <c r="G57" s="15"/>
    </row>
    <row r="58" spans="3:7" x14ac:dyDescent="0.2">
      <c r="C58" s="3"/>
      <c r="G58" s="15"/>
    </row>
    <row r="59" spans="3:7" x14ac:dyDescent="0.2">
      <c r="C59" s="3"/>
      <c r="G59" s="15"/>
    </row>
    <row r="60" spans="3:7" x14ac:dyDescent="0.2">
      <c r="C60" s="3"/>
      <c r="G60" s="15"/>
    </row>
    <row r="61" spans="3:7" x14ac:dyDescent="0.2">
      <c r="C61" s="3"/>
      <c r="G61" s="15"/>
    </row>
    <row r="62" spans="3:7" x14ac:dyDescent="0.2">
      <c r="C62" s="3"/>
      <c r="G62" s="15"/>
    </row>
    <row r="63" spans="3:7" x14ac:dyDescent="0.2">
      <c r="C63" s="3"/>
      <c r="G63" s="15"/>
    </row>
    <row r="64" spans="3:7" x14ac:dyDescent="0.2">
      <c r="C64" s="3"/>
      <c r="G64" s="15"/>
    </row>
    <row r="65" spans="3:7" x14ac:dyDescent="0.2">
      <c r="C65" s="3"/>
      <c r="G65" s="15"/>
    </row>
    <row r="66" spans="3:7" x14ac:dyDescent="0.2">
      <c r="C66" s="3"/>
      <c r="G66" s="15"/>
    </row>
    <row r="67" spans="3:7" x14ac:dyDescent="0.2">
      <c r="C67" s="3"/>
      <c r="G67" s="15"/>
    </row>
    <row r="68" spans="3:7" x14ac:dyDescent="0.2">
      <c r="C68" s="3"/>
      <c r="G68" s="15"/>
    </row>
    <row r="69" spans="3:7" x14ac:dyDescent="0.2">
      <c r="C69" s="3"/>
      <c r="G69" s="15"/>
    </row>
    <row r="70" spans="3:7" x14ac:dyDescent="0.2">
      <c r="C70" s="3"/>
      <c r="G70" s="15"/>
    </row>
    <row r="71" spans="3:7" x14ac:dyDescent="0.2">
      <c r="C71" s="3"/>
      <c r="G71" s="15"/>
    </row>
    <row r="72" spans="3:7" x14ac:dyDescent="0.2">
      <c r="C72" s="3"/>
      <c r="G72" s="15"/>
    </row>
    <row r="73" spans="3:7" x14ac:dyDescent="0.2">
      <c r="C73" s="3"/>
      <c r="G73" s="15"/>
    </row>
    <row r="74" spans="3:7" x14ac:dyDescent="0.2">
      <c r="C74" s="3"/>
      <c r="G74" s="15"/>
    </row>
    <row r="75" spans="3:7" x14ac:dyDescent="0.2">
      <c r="C75" s="3"/>
      <c r="G75" s="15"/>
    </row>
    <row r="76" spans="3:7" x14ac:dyDescent="0.2">
      <c r="C76" s="3"/>
      <c r="G76" s="15"/>
    </row>
    <row r="77" spans="3:7" x14ac:dyDescent="0.2">
      <c r="C77" s="3"/>
      <c r="G77" s="15"/>
    </row>
    <row r="78" spans="3:7" x14ac:dyDescent="0.2">
      <c r="C78" s="3"/>
      <c r="G78" s="15"/>
    </row>
    <row r="79" spans="3:7" x14ac:dyDescent="0.2">
      <c r="C79" s="3"/>
      <c r="G79" s="15"/>
    </row>
    <row r="80" spans="3:7" x14ac:dyDescent="0.2">
      <c r="C80" s="3"/>
      <c r="G80" s="15"/>
    </row>
    <row r="81" spans="3:7" x14ac:dyDescent="0.2">
      <c r="C81" s="3"/>
      <c r="G81" s="15"/>
    </row>
    <row r="82" spans="3:7" x14ac:dyDescent="0.2">
      <c r="C82" s="3"/>
      <c r="G82" s="15"/>
    </row>
    <row r="83" spans="3:7" x14ac:dyDescent="0.2">
      <c r="C83" s="3"/>
      <c r="G83" s="15"/>
    </row>
    <row r="84" spans="3:7" x14ac:dyDescent="0.2">
      <c r="C84" s="3"/>
      <c r="G84" s="15"/>
    </row>
    <row r="85" spans="3:7" x14ac:dyDescent="0.2">
      <c r="C85" s="3"/>
      <c r="G85" s="15"/>
    </row>
    <row r="86" spans="3:7" x14ac:dyDescent="0.2">
      <c r="C86" s="3"/>
      <c r="G86" s="15"/>
    </row>
    <row r="87" spans="3:7" x14ac:dyDescent="0.2">
      <c r="C87" s="3"/>
      <c r="G87" s="15"/>
    </row>
    <row r="88" spans="3:7" x14ac:dyDescent="0.2">
      <c r="C88" s="3"/>
      <c r="G88" s="15"/>
    </row>
    <row r="89" spans="3:7" x14ac:dyDescent="0.2">
      <c r="C89" s="3"/>
      <c r="G89" s="15"/>
    </row>
    <row r="90" spans="3:7" x14ac:dyDescent="0.2">
      <c r="C90" s="3"/>
      <c r="G90" s="15"/>
    </row>
    <row r="91" spans="3:7" x14ac:dyDescent="0.2">
      <c r="C91" s="3"/>
      <c r="G91" s="15"/>
    </row>
    <row r="92" spans="3:7" x14ac:dyDescent="0.2">
      <c r="C92" s="3"/>
      <c r="G92" s="15"/>
    </row>
    <row r="93" spans="3:7" x14ac:dyDescent="0.2">
      <c r="C93" s="3"/>
      <c r="G93" s="15"/>
    </row>
    <row r="94" spans="3:7" x14ac:dyDescent="0.2">
      <c r="C94" s="3"/>
      <c r="G94" s="15"/>
    </row>
    <row r="95" spans="3:7" x14ac:dyDescent="0.2">
      <c r="C95" s="3"/>
      <c r="G95" s="15"/>
    </row>
    <row r="96" spans="3:7" x14ac:dyDescent="0.2">
      <c r="C96" s="3"/>
      <c r="G96" s="15"/>
    </row>
    <row r="97" spans="3:7" x14ac:dyDescent="0.2">
      <c r="C97" s="3"/>
      <c r="G97" s="15"/>
    </row>
    <row r="98" spans="3:7" x14ac:dyDescent="0.2">
      <c r="C98" s="3"/>
      <c r="G98" s="15"/>
    </row>
    <row r="99" spans="3:7" x14ac:dyDescent="0.2">
      <c r="C99" s="3"/>
      <c r="G99" s="15"/>
    </row>
    <row r="100" spans="3:7" x14ac:dyDescent="0.2">
      <c r="C100" s="3"/>
      <c r="G100" s="15"/>
    </row>
    <row r="101" spans="3:7" x14ac:dyDescent="0.2">
      <c r="C101" s="3"/>
      <c r="G101" s="15"/>
    </row>
    <row r="102" spans="3:7" x14ac:dyDescent="0.2">
      <c r="C102" s="3"/>
      <c r="G102" s="15"/>
    </row>
    <row r="103" spans="3:7" x14ac:dyDescent="0.2">
      <c r="C103" s="3"/>
      <c r="G103" s="15"/>
    </row>
    <row r="104" spans="3:7" x14ac:dyDescent="0.2">
      <c r="C104" s="3"/>
      <c r="G104" s="15"/>
    </row>
    <row r="105" spans="3:7" x14ac:dyDescent="0.2">
      <c r="C105" s="3"/>
      <c r="G105" s="15"/>
    </row>
    <row r="106" spans="3:7" x14ac:dyDescent="0.2">
      <c r="C106" s="3"/>
      <c r="G106" s="15"/>
    </row>
    <row r="107" spans="3:7" x14ac:dyDescent="0.2">
      <c r="C107" s="3"/>
      <c r="G107" s="15"/>
    </row>
    <row r="108" spans="3:7" x14ac:dyDescent="0.2">
      <c r="C108" s="3"/>
      <c r="G108" s="15"/>
    </row>
    <row r="109" spans="3:7" x14ac:dyDescent="0.2">
      <c r="C109" s="3"/>
      <c r="G109" s="15"/>
    </row>
    <row r="110" spans="3:7" x14ac:dyDescent="0.2">
      <c r="C110" s="3"/>
      <c r="G110" s="15"/>
    </row>
    <row r="111" spans="3:7" x14ac:dyDescent="0.2">
      <c r="C111" s="3"/>
      <c r="G111" s="15"/>
    </row>
    <row r="112" spans="3:7" x14ac:dyDescent="0.2">
      <c r="C112" s="3"/>
      <c r="G112" s="15"/>
    </row>
    <row r="113" spans="3:7" x14ac:dyDescent="0.2">
      <c r="C113" s="3"/>
      <c r="G113" s="15"/>
    </row>
    <row r="114" spans="3:7" x14ac:dyDescent="0.2">
      <c r="C114" s="3"/>
      <c r="G114" s="15"/>
    </row>
    <row r="115" spans="3:7" x14ac:dyDescent="0.2">
      <c r="C115" s="3"/>
      <c r="G115" s="15"/>
    </row>
    <row r="116" spans="3:7" x14ac:dyDescent="0.2">
      <c r="C116" s="3"/>
      <c r="G116" s="15"/>
    </row>
    <row r="117" spans="3:7" x14ac:dyDescent="0.2">
      <c r="C117" s="3"/>
      <c r="G117" s="15"/>
    </row>
    <row r="118" spans="3:7" x14ac:dyDescent="0.2">
      <c r="C118" s="3"/>
      <c r="G118" s="15"/>
    </row>
    <row r="119" spans="3:7" x14ac:dyDescent="0.2">
      <c r="C119" s="3"/>
      <c r="G119" s="15"/>
    </row>
    <row r="120" spans="3:7" x14ac:dyDescent="0.2">
      <c r="C120" s="3"/>
      <c r="G120" s="15"/>
    </row>
    <row r="121" spans="3:7" x14ac:dyDescent="0.2">
      <c r="C121" s="3"/>
      <c r="G121" s="15"/>
    </row>
    <row r="122" spans="3:7" x14ac:dyDescent="0.2">
      <c r="C122" s="3"/>
      <c r="G122" s="15"/>
    </row>
    <row r="123" spans="3:7" x14ac:dyDescent="0.2">
      <c r="C123" s="3"/>
      <c r="G123" s="15"/>
    </row>
    <row r="124" spans="3:7" x14ac:dyDescent="0.2">
      <c r="C124" s="3"/>
      <c r="G124" s="15"/>
    </row>
    <row r="125" spans="3:7" x14ac:dyDescent="0.2">
      <c r="C125" s="3"/>
      <c r="G125" s="15"/>
    </row>
    <row r="126" spans="3:7" x14ac:dyDescent="0.2">
      <c r="C126" s="3"/>
      <c r="G126" s="15"/>
    </row>
    <row r="127" spans="3:7" x14ac:dyDescent="0.2">
      <c r="C127" s="3"/>
      <c r="G127" s="15"/>
    </row>
    <row r="128" spans="3:7" x14ac:dyDescent="0.2">
      <c r="C128" s="3"/>
      <c r="G128" s="15"/>
    </row>
    <row r="129" spans="3:7" x14ac:dyDescent="0.2">
      <c r="C129" s="3"/>
      <c r="G129" s="15"/>
    </row>
    <row r="130" spans="3:7" x14ac:dyDescent="0.2">
      <c r="C130" s="3"/>
      <c r="G130" s="15"/>
    </row>
    <row r="131" spans="3:7" x14ac:dyDescent="0.2">
      <c r="C131" s="3"/>
      <c r="G131" s="15"/>
    </row>
    <row r="132" spans="3:7" x14ac:dyDescent="0.2">
      <c r="C132" s="3"/>
      <c r="G132" s="15"/>
    </row>
    <row r="133" spans="3:7" x14ac:dyDescent="0.2">
      <c r="C133" s="3"/>
      <c r="G133" s="15"/>
    </row>
    <row r="134" spans="3:7" x14ac:dyDescent="0.2">
      <c r="C134" s="3"/>
      <c r="G134" s="15"/>
    </row>
    <row r="135" spans="3:7" x14ac:dyDescent="0.2">
      <c r="C135" s="3"/>
      <c r="G135" s="15"/>
    </row>
    <row r="136" spans="3:7" x14ac:dyDescent="0.2">
      <c r="C136" s="3"/>
      <c r="G136" s="15"/>
    </row>
    <row r="137" spans="3:7" x14ac:dyDescent="0.2">
      <c r="C137" s="3"/>
      <c r="G137" s="15"/>
    </row>
    <row r="138" spans="3:7" x14ac:dyDescent="0.2">
      <c r="C138" s="3"/>
      <c r="G138" s="15"/>
    </row>
    <row r="139" spans="3:7" x14ac:dyDescent="0.2">
      <c r="C139" s="3"/>
      <c r="G139" s="15"/>
    </row>
    <row r="140" spans="3:7" x14ac:dyDescent="0.2">
      <c r="C140" s="3"/>
      <c r="G140" s="15"/>
    </row>
    <row r="141" spans="3:7" x14ac:dyDescent="0.2">
      <c r="C141" s="3"/>
      <c r="G141" s="15"/>
    </row>
    <row r="142" spans="3:7" x14ac:dyDescent="0.2">
      <c r="C142" s="3"/>
      <c r="G142" s="15"/>
    </row>
    <row r="143" spans="3:7" x14ac:dyDescent="0.2">
      <c r="C143" s="3"/>
      <c r="G143" s="15"/>
    </row>
    <row r="144" spans="3:7" x14ac:dyDescent="0.2">
      <c r="C144" s="3"/>
      <c r="G144" s="15"/>
    </row>
    <row r="145" spans="3:7" x14ac:dyDescent="0.2">
      <c r="C145" s="3"/>
      <c r="G145" s="15"/>
    </row>
    <row r="146" spans="3:7" x14ac:dyDescent="0.2">
      <c r="C146" s="3"/>
      <c r="G146" s="15"/>
    </row>
    <row r="147" spans="3:7" x14ac:dyDescent="0.2">
      <c r="C147" s="3"/>
      <c r="G147" s="15"/>
    </row>
    <row r="148" spans="3:7" x14ac:dyDescent="0.2">
      <c r="C148" s="3"/>
      <c r="G148" s="15"/>
    </row>
    <row r="149" spans="3:7" x14ac:dyDescent="0.2">
      <c r="C149" s="3"/>
      <c r="G149" s="15"/>
    </row>
    <row r="150" spans="3:7" x14ac:dyDescent="0.2">
      <c r="C150" s="3"/>
      <c r="G150" s="15"/>
    </row>
    <row r="151" spans="3:7" x14ac:dyDescent="0.2">
      <c r="C151" s="3"/>
      <c r="G151" s="15"/>
    </row>
    <row r="152" spans="3:7" x14ac:dyDescent="0.2">
      <c r="C152" s="3"/>
      <c r="G152" s="15"/>
    </row>
    <row r="153" spans="3:7" x14ac:dyDescent="0.2">
      <c r="C153" s="3"/>
      <c r="G153" s="15"/>
    </row>
    <row r="154" spans="3:7" x14ac:dyDescent="0.2">
      <c r="C154" s="3"/>
      <c r="G154" s="15"/>
    </row>
    <row r="155" spans="3:7" x14ac:dyDescent="0.2">
      <c r="C155" s="3"/>
      <c r="G155" s="15"/>
    </row>
    <row r="156" spans="3:7" x14ac:dyDescent="0.2">
      <c r="C156" s="3"/>
      <c r="G156" s="15"/>
    </row>
    <row r="157" spans="3:7" x14ac:dyDescent="0.2">
      <c r="C157" s="3"/>
      <c r="G157" s="15"/>
    </row>
    <row r="158" spans="3:7" x14ac:dyDescent="0.2">
      <c r="C158" s="3"/>
      <c r="G158" s="15"/>
    </row>
    <row r="159" spans="3:7" x14ac:dyDescent="0.2">
      <c r="C159" s="3"/>
      <c r="G159" s="15"/>
    </row>
    <row r="160" spans="3:7" x14ac:dyDescent="0.2">
      <c r="C160" s="3"/>
      <c r="G160" s="15"/>
    </row>
    <row r="161" spans="3:7" x14ac:dyDescent="0.2">
      <c r="C161" s="3"/>
      <c r="G161" s="15"/>
    </row>
    <row r="162" spans="3:7" x14ac:dyDescent="0.2">
      <c r="C162" s="3"/>
      <c r="G162" s="15"/>
    </row>
    <row r="163" spans="3:7" x14ac:dyDescent="0.2">
      <c r="C163" s="3"/>
      <c r="G163" s="15"/>
    </row>
    <row r="164" spans="3:7" x14ac:dyDescent="0.2">
      <c r="C164" s="3"/>
      <c r="G164" s="15"/>
    </row>
    <row r="165" spans="3:7" x14ac:dyDescent="0.2">
      <c r="C165" s="3"/>
      <c r="G165" s="15"/>
    </row>
    <row r="166" spans="3:7" x14ac:dyDescent="0.2">
      <c r="C166" s="3"/>
      <c r="G166" s="15"/>
    </row>
    <row r="167" spans="3:7" x14ac:dyDescent="0.2">
      <c r="C167" s="3"/>
      <c r="G167" s="15"/>
    </row>
    <row r="168" spans="3:7" x14ac:dyDescent="0.2">
      <c r="C168" s="3"/>
      <c r="G168" s="15"/>
    </row>
    <row r="169" spans="3:7" x14ac:dyDescent="0.2">
      <c r="C169" s="3"/>
      <c r="G169" s="15"/>
    </row>
    <row r="170" spans="3:7" x14ac:dyDescent="0.2">
      <c r="C170" s="3"/>
      <c r="G170" s="15"/>
    </row>
    <row r="171" spans="3:7" x14ac:dyDescent="0.2">
      <c r="C171" s="3"/>
      <c r="G171" s="15"/>
    </row>
    <row r="172" spans="3:7" x14ac:dyDescent="0.2">
      <c r="C172" s="3"/>
      <c r="G172" s="15"/>
    </row>
    <row r="173" spans="3:7" x14ac:dyDescent="0.2">
      <c r="C173" s="3"/>
      <c r="G173" s="15"/>
    </row>
    <row r="174" spans="3:7" x14ac:dyDescent="0.2">
      <c r="C174" s="3"/>
      <c r="G174" s="15"/>
    </row>
    <row r="175" spans="3:7" x14ac:dyDescent="0.2">
      <c r="C175" s="3"/>
      <c r="G175" s="15"/>
    </row>
    <row r="176" spans="3:7" x14ac:dyDescent="0.2">
      <c r="C176" s="3"/>
      <c r="G176" s="15"/>
    </row>
    <row r="177" spans="3:7" x14ac:dyDescent="0.2">
      <c r="C177" s="3"/>
      <c r="G177" s="15"/>
    </row>
    <row r="178" spans="3:7" x14ac:dyDescent="0.2">
      <c r="C178" s="3"/>
      <c r="G178" s="15"/>
    </row>
    <row r="179" spans="3:7" x14ac:dyDescent="0.2">
      <c r="C179" s="3"/>
      <c r="G179" s="15"/>
    </row>
    <row r="180" spans="3:7" x14ac:dyDescent="0.2">
      <c r="C180" s="3"/>
      <c r="G180" s="15"/>
    </row>
    <row r="181" spans="3:7" x14ac:dyDescent="0.2">
      <c r="C181" s="3"/>
      <c r="G181" s="15"/>
    </row>
    <row r="182" spans="3:7" x14ac:dyDescent="0.2">
      <c r="C182" s="3"/>
      <c r="G182" s="15"/>
    </row>
    <row r="183" spans="3:7" x14ac:dyDescent="0.2">
      <c r="C183" s="3"/>
      <c r="G183" s="15"/>
    </row>
    <row r="184" spans="3:7" x14ac:dyDescent="0.2">
      <c r="C184" s="3"/>
      <c r="G184" s="15"/>
    </row>
    <row r="185" spans="3:7" x14ac:dyDescent="0.2">
      <c r="C185" s="3"/>
      <c r="G185" s="15"/>
    </row>
    <row r="186" spans="3:7" x14ac:dyDescent="0.2">
      <c r="C186" s="3"/>
      <c r="G186" s="15"/>
    </row>
    <row r="187" spans="3:7" x14ac:dyDescent="0.2">
      <c r="C187" s="3"/>
      <c r="G187" s="15"/>
    </row>
    <row r="188" spans="3:7" x14ac:dyDescent="0.2">
      <c r="C188" s="3"/>
      <c r="G188" s="15"/>
    </row>
    <row r="189" spans="3:7" x14ac:dyDescent="0.2">
      <c r="C189" s="3"/>
      <c r="G189" s="15"/>
    </row>
    <row r="190" spans="3:7" x14ac:dyDescent="0.2">
      <c r="C190" s="3"/>
      <c r="G190" s="15"/>
    </row>
    <row r="191" spans="3:7" x14ac:dyDescent="0.2">
      <c r="C191" s="3"/>
      <c r="G191" s="15"/>
    </row>
    <row r="192" spans="3:7" x14ac:dyDescent="0.2">
      <c r="C192" s="3"/>
      <c r="G192" s="15"/>
    </row>
    <row r="193" spans="3:7" x14ac:dyDescent="0.2">
      <c r="C193" s="3"/>
      <c r="G193" s="15"/>
    </row>
    <row r="194" spans="3:7" x14ac:dyDescent="0.2">
      <c r="C194" s="3"/>
      <c r="G194" s="15"/>
    </row>
    <row r="195" spans="3:7" x14ac:dyDescent="0.2">
      <c r="C195" s="3"/>
      <c r="G195" s="15"/>
    </row>
    <row r="196" spans="3:7" x14ac:dyDescent="0.2">
      <c r="C196" s="3"/>
      <c r="G196" s="15"/>
    </row>
    <row r="197" spans="3:7" x14ac:dyDescent="0.2">
      <c r="C197" s="3"/>
      <c r="G197" s="15"/>
    </row>
    <row r="198" spans="3:7" x14ac:dyDescent="0.2">
      <c r="C198" s="3"/>
      <c r="G198" s="15"/>
    </row>
    <row r="199" spans="3:7" x14ac:dyDescent="0.2">
      <c r="C199" s="3"/>
      <c r="G199" s="15"/>
    </row>
    <row r="200" spans="3:7" x14ac:dyDescent="0.2">
      <c r="C200" s="7"/>
      <c r="D200" s="6"/>
      <c r="E200" s="6"/>
      <c r="F200" s="6"/>
      <c r="G200" s="13"/>
    </row>
  </sheetData>
  <autoFilter ref="C5:M5" xr:uid="{00000000-0009-0000-0000-000002000000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ABD53CD-895B-4A74-95BE-2E8321691618}">
          <x14:formula1>
            <xm:f>_xlfn._TRO_TRAILING(Helper!$B$3:$B$73)</xm:f>
          </x14:formula1>
          <xm:sqref>A2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M2"/>
  <sheetViews>
    <sheetView showGridLines="0" showOutlineSymbols="0" showWhiteSpace="0" workbookViewId="0">
      <selection activeCell="A3" sqref="A3"/>
    </sheetView>
  </sheetViews>
  <sheetFormatPr defaultRowHeight="14.25" x14ac:dyDescent="0.2"/>
  <cols>
    <col min="2" max="2" width="19.75" bestFit="1" customWidth="1"/>
    <col min="3" max="3" width="16.625" customWidth="1"/>
    <col min="4" max="4" width="12.125" bestFit="1" customWidth="1"/>
    <col min="5" max="5" width="15.375" bestFit="1" customWidth="1"/>
    <col min="6" max="6" width="24.25" bestFit="1" customWidth="1"/>
    <col min="7" max="7" width="14.25" bestFit="1" customWidth="1"/>
    <col min="8" max="8" width="228.125" customWidth="1"/>
    <col min="9" max="9" width="13.25" bestFit="1" customWidth="1"/>
    <col min="10" max="10" width="24.25" bestFit="1" customWidth="1"/>
    <col min="11" max="11" width="34.125" bestFit="1" customWidth="1"/>
    <col min="12" max="13" width="26.375" bestFit="1" customWidth="1"/>
    <col min="14" max="14" width="22" bestFit="1" customWidth="1"/>
    <col min="15" max="15" width="9.875" bestFit="1" customWidth="1"/>
    <col min="16" max="16" width="26.375" bestFit="1" customWidth="1"/>
    <col min="17" max="17" width="19.75" bestFit="1" customWidth="1"/>
    <col min="18" max="18" width="23.125" bestFit="1" customWidth="1"/>
    <col min="19" max="19" width="12.125" bestFit="1" customWidth="1"/>
    <col min="20" max="20" width="20.875" bestFit="1" customWidth="1"/>
    <col min="21" max="21" width="23.125" bestFit="1" customWidth="1"/>
    <col min="22" max="22" width="18.75" bestFit="1" customWidth="1"/>
    <col min="23" max="23" width="17.625" bestFit="1" customWidth="1"/>
    <col min="24" max="24" width="19.75" bestFit="1" customWidth="1"/>
    <col min="25" max="25" width="22" bestFit="1" customWidth="1"/>
    <col min="26" max="26" width="29.75" bestFit="1" customWidth="1"/>
    <col min="27" max="28" width="17.625" bestFit="1" customWidth="1"/>
    <col min="29" max="30" width="9.875" bestFit="1" customWidth="1"/>
    <col min="31" max="31" width="16.5" bestFit="1" customWidth="1"/>
    <col min="32" max="32" width="49.5" bestFit="1" customWidth="1"/>
    <col min="33" max="33" width="17.625" bestFit="1" customWidth="1"/>
    <col min="34" max="34" width="7.75" bestFit="1" customWidth="1"/>
    <col min="35" max="35" width="11" bestFit="1" customWidth="1"/>
    <col min="36" max="36" width="16.5" bestFit="1" customWidth="1"/>
    <col min="37" max="37" width="24.25" bestFit="1" customWidth="1"/>
    <col min="38" max="38" width="11" bestFit="1" customWidth="1"/>
    <col min="39" max="39" width="13.25" bestFit="1" customWidth="1"/>
  </cols>
  <sheetData>
    <row r="2" spans="2:39" x14ac:dyDescent="0.2"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">
        <v>50</v>
      </c>
      <c r="L2" t="s">
        <v>51</v>
      </c>
      <c r="M2" t="s">
        <v>52</v>
      </c>
      <c r="N2" t="s">
        <v>53</v>
      </c>
      <c r="O2" t="s">
        <v>54</v>
      </c>
      <c r="P2" t="s">
        <v>55</v>
      </c>
      <c r="Q2" t="s">
        <v>56</v>
      </c>
      <c r="R2" t="s">
        <v>57</v>
      </c>
      <c r="S2" t="s">
        <v>58</v>
      </c>
      <c r="T2" t="s">
        <v>59</v>
      </c>
      <c r="U2" t="s">
        <v>60</v>
      </c>
      <c r="V2" t="s">
        <v>61</v>
      </c>
      <c r="W2" t="s">
        <v>62</v>
      </c>
      <c r="X2" t="s">
        <v>63</v>
      </c>
      <c r="Y2" t="s">
        <v>64</v>
      </c>
      <c r="Z2" t="s">
        <v>65</v>
      </c>
      <c r="AA2" t="s">
        <v>66</v>
      </c>
      <c r="AB2" t="s">
        <v>67</v>
      </c>
      <c r="AC2" t="s">
        <v>68</v>
      </c>
      <c r="AD2" t="s">
        <v>69</v>
      </c>
      <c r="AE2" t="s">
        <v>70</v>
      </c>
      <c r="AF2" t="s">
        <v>71</v>
      </c>
      <c r="AG2" t="s">
        <v>72</v>
      </c>
      <c r="AH2" t="s">
        <v>73</v>
      </c>
      <c r="AI2" t="s">
        <v>74</v>
      </c>
      <c r="AJ2" t="s">
        <v>75</v>
      </c>
      <c r="AK2" t="s">
        <v>76</v>
      </c>
      <c r="AL2" t="s">
        <v>77</v>
      </c>
      <c r="AM2" t="s">
        <v>78</v>
      </c>
    </row>
  </sheetData>
  <conditionalFormatting sqref="I1:I1048576">
    <cfRule type="duplicateValues" dxfId="0" priority="1"/>
  </conditionalFormatting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G10"/>
  <sheetViews>
    <sheetView showGridLines="0" workbookViewId="0">
      <selection activeCell="D15" sqref="D15"/>
    </sheetView>
  </sheetViews>
  <sheetFormatPr defaultRowHeight="14.25" x14ac:dyDescent="0.2"/>
  <cols>
    <col min="2" max="2" width="22.5" bestFit="1" customWidth="1"/>
    <col min="4" max="4" width="22.5" bestFit="1" customWidth="1"/>
    <col min="5" max="5" width="15.625" bestFit="1" customWidth="1"/>
    <col min="6" max="6" width="15.875" bestFit="1" customWidth="1"/>
    <col min="7" max="7" width="15.625" bestFit="1" customWidth="1"/>
  </cols>
  <sheetData>
    <row r="2" spans="2:7" ht="15" customHeight="1" x14ac:dyDescent="0.25">
      <c r="B2" s="4" t="s">
        <v>79</v>
      </c>
      <c r="D2" s="27" t="s">
        <v>80</v>
      </c>
      <c r="E2" s="28" t="s">
        <v>33</v>
      </c>
      <c r="F2" s="28" t="s">
        <v>81</v>
      </c>
      <c r="G2" s="29" t="s">
        <v>32</v>
      </c>
    </row>
    <row r="3" spans="2:7" x14ac:dyDescent="0.2">
      <c r="B3" t="e" cm="1" vm="1">
        <f t="array" ref="B3">_xlfn._xlws.SORT(_xlfn.UNIQUE(_xlfn._xlws.FILTER((_xlfn._TRO_TRAILING(Refunds!$D$5:$D$501)),(_xlfn._TRO_TRAILING(Refunds!$D$5:$D$501)&lt;&gt;"-"))),,1)</f>
        <v>#VALUE!</v>
      </c>
      <c r="D3" s="3" t="s">
        <v>99</v>
      </c>
      <c r="E3" cm="1">
        <f t="array" aca="1" ref="E3:G10" ca="1">_xlfn.RANDARRAY(8,3,11111111,99999999,TRUE)</f>
        <v>30672326</v>
      </c>
      <c r="F3">
        <f ca="1"/>
        <v>15483992</v>
      </c>
      <c r="G3" s="15">
        <f ca="1"/>
        <v>80623507</v>
      </c>
    </row>
    <row r="4" spans="2:7" x14ac:dyDescent="0.2">
      <c r="D4" s="3" t="s">
        <v>100</v>
      </c>
      <c r="E4">
        <f ca="1"/>
        <v>67930999</v>
      </c>
      <c r="F4">
        <f ca="1"/>
        <v>38717436</v>
      </c>
      <c r="G4" s="15">
        <f ca="1"/>
        <v>70096738</v>
      </c>
    </row>
    <row r="5" spans="2:7" x14ac:dyDescent="0.2">
      <c r="D5" s="3" t="s">
        <v>101</v>
      </c>
      <c r="E5">
        <f ca="1"/>
        <v>66936756</v>
      </c>
      <c r="F5">
        <f ca="1"/>
        <v>46300366</v>
      </c>
      <c r="G5" s="15">
        <f ca="1"/>
        <v>35719523</v>
      </c>
    </row>
    <row r="6" spans="2:7" x14ac:dyDescent="0.2">
      <c r="D6" s="3" t="s">
        <v>102</v>
      </c>
      <c r="E6">
        <f ca="1"/>
        <v>50008433</v>
      </c>
      <c r="F6">
        <f ca="1"/>
        <v>85520455</v>
      </c>
      <c r="G6" s="15">
        <f ca="1"/>
        <v>77985036</v>
      </c>
    </row>
    <row r="7" spans="2:7" x14ac:dyDescent="0.2">
      <c r="D7" s="3" t="s">
        <v>103</v>
      </c>
      <c r="E7">
        <f ca="1"/>
        <v>90529274</v>
      </c>
      <c r="F7">
        <f ca="1"/>
        <v>73131930</v>
      </c>
      <c r="G7" s="15">
        <f ca="1"/>
        <v>70184435</v>
      </c>
    </row>
    <row r="8" spans="2:7" x14ac:dyDescent="0.2">
      <c r="D8" s="3" t="s">
        <v>104</v>
      </c>
      <c r="E8">
        <f ca="1"/>
        <v>41787657</v>
      </c>
      <c r="F8">
        <f ca="1"/>
        <v>88323855</v>
      </c>
      <c r="G8" s="15">
        <f ca="1"/>
        <v>62367273</v>
      </c>
    </row>
    <row r="9" spans="2:7" x14ac:dyDescent="0.2">
      <c r="D9" s="3" t="s">
        <v>105</v>
      </c>
      <c r="E9">
        <f ca="1"/>
        <v>70281996</v>
      </c>
      <c r="F9">
        <f ca="1"/>
        <v>62375145</v>
      </c>
      <c r="G9" s="15">
        <f ca="1"/>
        <v>83172954</v>
      </c>
    </row>
    <row r="10" spans="2:7" x14ac:dyDescent="0.2">
      <c r="D10" s="3" t="s">
        <v>106</v>
      </c>
      <c r="E10" s="6">
        <f ca="1"/>
        <v>76132847</v>
      </c>
      <c r="F10" s="6">
        <f ca="1"/>
        <v>83192402</v>
      </c>
      <c r="G10" s="13">
        <f ca="1"/>
        <v>43810136</v>
      </c>
    </row>
  </sheetData>
  <autoFilter ref="D2:G10" xr:uid="{00000000-0009-0000-0000-000004000000}">
    <sortState xmlns:xlrd2="http://schemas.microsoft.com/office/spreadsheetml/2017/richdata2" ref="D3:G10">
      <sortCondition ref="D2:D10"/>
    </sortState>
  </autoFilter>
  <phoneticPr fontId="3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Refunds</vt:lpstr>
      <vt:lpstr>lloyds import</vt:lpstr>
      <vt:lpstr>Export file</vt:lpstr>
      <vt:lpstr>Helper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Kanishk Sangal</cp:lastModifiedBy>
  <cp:revision>0</cp:revision>
  <dcterms:created xsi:type="dcterms:W3CDTF">2026-06-08T11:06:55Z</dcterms:created>
  <dcterms:modified xsi:type="dcterms:W3CDTF">2026-07-20T07:33:16Z</dcterms:modified>
</cp:coreProperties>
</file>